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CEBDD282-5541-4223-A247-49451E10D82F}" xr6:coauthVersionLast="47" xr6:coauthVersionMax="47" xr10:uidLastSave="{00000000-0000-0000-0000-000000000000}"/>
  <bookViews>
    <workbookView xWindow="3348" yWindow="3348" windowWidth="17280" windowHeight="8880" firstSheet="1" activeTab="1" xr2:uid="{00000000-000D-0000-FFFF-FFFF00000000}"/>
  </bookViews>
  <sheets>
    <sheet name="MONTHENTRY" sheetId="8" state="hidden" r:id="rId1"/>
    <sheet name="Sum &amp; FG" sheetId="4" r:id="rId2"/>
    <sheet name="State Details" sheetId="12" r:id="rId3"/>
    <sheet name="LG Details" sheetId="17" r:id="rId4"/>
    <sheet name="Ecology to States" sheetId="13" r:id="rId5"/>
    <sheet name="SumSum" sheetId="14" r:id="rId6"/>
    <sheet name="Ecology to Individual LGCs" sheetId="18" r:id="rId7"/>
  </sheets>
  <definedNames>
    <definedName name="ACCTDATE">#REF!</definedName>
    <definedName name="acctmonth">MONTHENTRY!$F$6</definedName>
    <definedName name="previuosmonth">MONTHENTRY!$B$6</definedName>
    <definedName name="_xlnm.Print_Area" localSheetId="5">SumSum!$A$2:$K$44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4" l="1"/>
  <c r="E26" i="4"/>
  <c r="J27" i="4"/>
  <c r="J29" i="4"/>
  <c r="J30" i="4"/>
  <c r="J26" i="4"/>
  <c r="I7" i="4" l="1"/>
  <c r="I8" i="4"/>
  <c r="I9" i="4"/>
  <c r="I10" i="4"/>
  <c r="I11" i="4"/>
  <c r="I12" i="4"/>
  <c r="I13" i="4"/>
  <c r="I14" i="4"/>
  <c r="I15" i="4"/>
  <c r="I16" i="4"/>
  <c r="I17" i="4"/>
  <c r="I18" i="4"/>
  <c r="I19" i="4"/>
  <c r="I6" i="4"/>
  <c r="H20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6" i="4"/>
  <c r="D780" i="18"/>
  <c r="F779" i="18"/>
  <c r="F778" i="18"/>
  <c r="F777" i="18"/>
  <c r="F776" i="18"/>
  <c r="F775" i="18"/>
  <c r="F774" i="18"/>
  <c r="F773" i="18"/>
  <c r="F772" i="18"/>
  <c r="F771" i="18"/>
  <c r="F770" i="18"/>
  <c r="F769" i="18"/>
  <c r="F768" i="18"/>
  <c r="F767" i="18"/>
  <c r="F766" i="18"/>
  <c r="F765" i="18"/>
  <c r="F764" i="18"/>
  <c r="F763" i="18"/>
  <c r="F762" i="18"/>
  <c r="F761" i="18"/>
  <c r="F760" i="18"/>
  <c r="F759" i="18"/>
  <c r="F758" i="18"/>
  <c r="F757" i="18"/>
  <c r="F756" i="18"/>
  <c r="F755" i="18"/>
  <c r="F754" i="18"/>
  <c r="F753" i="18"/>
  <c r="F752" i="18"/>
  <c r="F751" i="18"/>
  <c r="F750" i="18"/>
  <c r="F749" i="18"/>
  <c r="F748" i="18"/>
  <c r="F747" i="18"/>
  <c r="F746" i="18"/>
  <c r="F745" i="18"/>
  <c r="F744" i="18"/>
  <c r="F743" i="18"/>
  <c r="F742" i="18"/>
  <c r="F741" i="18"/>
  <c r="F740" i="18"/>
  <c r="F739" i="18"/>
  <c r="F738" i="18"/>
  <c r="F737" i="18"/>
  <c r="F736" i="18"/>
  <c r="F735" i="18"/>
  <c r="F734" i="18"/>
  <c r="F733" i="18"/>
  <c r="F732" i="18"/>
  <c r="F731" i="18"/>
  <c r="F730" i="18"/>
  <c r="F729" i="18"/>
  <c r="F728" i="18"/>
  <c r="F727" i="18"/>
  <c r="F726" i="18"/>
  <c r="F725" i="18"/>
  <c r="F724" i="18"/>
  <c r="F723" i="18"/>
  <c r="F722" i="18"/>
  <c r="F721" i="18"/>
  <c r="F720" i="18"/>
  <c r="F719" i="18"/>
  <c r="F718" i="18"/>
  <c r="F717" i="18"/>
  <c r="F716" i="18"/>
  <c r="F715" i="18"/>
  <c r="F714" i="18"/>
  <c r="F713" i="18"/>
  <c r="F712" i="18"/>
  <c r="F711" i="18"/>
  <c r="F710" i="18"/>
  <c r="F709" i="18"/>
  <c r="F708" i="18"/>
  <c r="F707" i="18"/>
  <c r="F706" i="18"/>
  <c r="F705" i="18"/>
  <c r="F704" i="18"/>
  <c r="F703" i="18"/>
  <c r="F702" i="18"/>
  <c r="F701" i="18"/>
  <c r="F700" i="18"/>
  <c r="F699" i="18"/>
  <c r="F698" i="18"/>
  <c r="F697" i="18"/>
  <c r="F696" i="18"/>
  <c r="F695" i="18"/>
  <c r="F694" i="18"/>
  <c r="F693" i="18"/>
  <c r="F692" i="18"/>
  <c r="F691" i="18"/>
  <c r="F690" i="18"/>
  <c r="F689" i="18"/>
  <c r="F688" i="18"/>
  <c r="F687" i="18"/>
  <c r="F686" i="18"/>
  <c r="F685" i="18"/>
  <c r="F684" i="18"/>
  <c r="F683" i="18"/>
  <c r="F682" i="18"/>
  <c r="F681" i="18"/>
  <c r="F680" i="18"/>
  <c r="F679" i="18"/>
  <c r="F678" i="18"/>
  <c r="F677" i="18"/>
  <c r="F676" i="18"/>
  <c r="F675" i="18"/>
  <c r="F674" i="18"/>
  <c r="F673" i="18"/>
  <c r="F672" i="18"/>
  <c r="F671" i="18"/>
  <c r="F670" i="18"/>
  <c r="F669" i="18"/>
  <c r="F668" i="18"/>
  <c r="F667" i="18"/>
  <c r="F666" i="18"/>
  <c r="F665" i="18"/>
  <c r="F664" i="18"/>
  <c r="F663" i="18"/>
  <c r="F662" i="18"/>
  <c r="F661" i="18"/>
  <c r="F660" i="18"/>
  <c r="F659" i="18"/>
  <c r="F658" i="18"/>
  <c r="F657" i="18"/>
  <c r="F656" i="18"/>
  <c r="F655" i="18"/>
  <c r="F654" i="18"/>
  <c r="F653" i="18"/>
  <c r="F652" i="18"/>
  <c r="F651" i="18"/>
  <c r="F650" i="18"/>
  <c r="F649" i="18"/>
  <c r="F648" i="18"/>
  <c r="F647" i="18"/>
  <c r="F646" i="18"/>
  <c r="F645" i="18"/>
  <c r="F644" i="18"/>
  <c r="F643" i="18"/>
  <c r="F642" i="18"/>
  <c r="F641" i="18"/>
  <c r="F640" i="18"/>
  <c r="F639" i="18"/>
  <c r="F638" i="18"/>
  <c r="F637" i="18"/>
  <c r="F636" i="18"/>
  <c r="F635" i="18"/>
  <c r="F634" i="18"/>
  <c r="F633" i="18"/>
  <c r="F632" i="18"/>
  <c r="F631" i="18"/>
  <c r="F630" i="18"/>
  <c r="F629" i="18"/>
  <c r="F628" i="18"/>
  <c r="F627" i="18"/>
  <c r="F626" i="18"/>
  <c r="F625" i="18"/>
  <c r="F624" i="18"/>
  <c r="F623" i="18"/>
  <c r="F622" i="18"/>
  <c r="F621" i="18"/>
  <c r="F620" i="18"/>
  <c r="F619" i="18"/>
  <c r="F618" i="18"/>
  <c r="F617" i="18"/>
  <c r="F616" i="18"/>
  <c r="F615" i="18"/>
  <c r="F614" i="18"/>
  <c r="F613" i="18"/>
  <c r="F612" i="18"/>
  <c r="F611" i="18"/>
  <c r="F610" i="18"/>
  <c r="F609" i="18"/>
  <c r="F608" i="18"/>
  <c r="F607" i="18"/>
  <c r="F606" i="18"/>
  <c r="F605" i="18"/>
  <c r="F604" i="18"/>
  <c r="F603" i="18"/>
  <c r="F602" i="18"/>
  <c r="F601" i="18"/>
  <c r="F600" i="18"/>
  <c r="F599" i="18"/>
  <c r="F598" i="18"/>
  <c r="F597" i="18"/>
  <c r="F596" i="18"/>
  <c r="F595" i="18"/>
  <c r="F594" i="18"/>
  <c r="F593" i="18"/>
  <c r="F592" i="18"/>
  <c r="F591" i="18"/>
  <c r="F590" i="18"/>
  <c r="F589" i="18"/>
  <c r="F588" i="18"/>
  <c r="F587" i="18"/>
  <c r="F586" i="18"/>
  <c r="F585" i="18"/>
  <c r="F584" i="18"/>
  <c r="F583" i="18"/>
  <c r="F582" i="18"/>
  <c r="F581" i="18"/>
  <c r="F580" i="18"/>
  <c r="F579" i="18"/>
  <c r="F578" i="18"/>
  <c r="F577" i="18"/>
  <c r="F576" i="18"/>
  <c r="F575" i="18"/>
  <c r="F574" i="18"/>
  <c r="F573" i="18"/>
  <c r="F572" i="18"/>
  <c r="F571" i="18"/>
  <c r="F570" i="18"/>
  <c r="F569" i="18"/>
  <c r="F568" i="18"/>
  <c r="F567" i="18"/>
  <c r="F566" i="18"/>
  <c r="F565" i="18"/>
  <c r="F564" i="18"/>
  <c r="F563" i="18"/>
  <c r="F562" i="18"/>
  <c r="F561" i="18"/>
  <c r="F560" i="18"/>
  <c r="F559" i="18"/>
  <c r="F558" i="18"/>
  <c r="F557" i="18"/>
  <c r="F556" i="18"/>
  <c r="F555" i="18"/>
  <c r="F554" i="18"/>
  <c r="F553" i="18"/>
  <c r="F552" i="18"/>
  <c r="F551" i="18"/>
  <c r="F550" i="18"/>
  <c r="F549" i="18"/>
  <c r="F548" i="18"/>
  <c r="F547" i="18"/>
  <c r="F546" i="18"/>
  <c r="F545" i="18"/>
  <c r="F544" i="18"/>
  <c r="F543" i="18"/>
  <c r="F542" i="18"/>
  <c r="F541" i="18"/>
  <c r="F540" i="18"/>
  <c r="F539" i="18"/>
  <c r="F538" i="18"/>
  <c r="F537" i="18"/>
  <c r="F536" i="18"/>
  <c r="F535" i="18"/>
  <c r="F534" i="18"/>
  <c r="F533" i="18"/>
  <c r="F532" i="18"/>
  <c r="F531" i="18"/>
  <c r="F530" i="18"/>
  <c r="F529" i="18"/>
  <c r="F528" i="18"/>
  <c r="F527" i="18"/>
  <c r="F526" i="18"/>
  <c r="F525" i="18"/>
  <c r="F524" i="18"/>
  <c r="F523" i="18"/>
  <c r="F522" i="18"/>
  <c r="F521" i="18"/>
  <c r="F520" i="18"/>
  <c r="F519" i="18"/>
  <c r="F518" i="18"/>
  <c r="F517" i="18"/>
  <c r="F516" i="18"/>
  <c r="F515" i="18"/>
  <c r="F514" i="18"/>
  <c r="F513" i="18"/>
  <c r="F512" i="18"/>
  <c r="F511" i="18"/>
  <c r="F510" i="18"/>
  <c r="F509" i="18"/>
  <c r="F508" i="18"/>
  <c r="F507" i="18"/>
  <c r="F506" i="18"/>
  <c r="F505" i="18"/>
  <c r="F504" i="18"/>
  <c r="F503" i="18"/>
  <c r="F502" i="18"/>
  <c r="F501" i="18"/>
  <c r="F500" i="18"/>
  <c r="F499" i="18"/>
  <c r="F498" i="18"/>
  <c r="F497" i="18"/>
  <c r="F496" i="18"/>
  <c r="F495" i="18"/>
  <c r="F494" i="18"/>
  <c r="F493" i="18"/>
  <c r="F492" i="18"/>
  <c r="F491" i="18"/>
  <c r="F490" i="18"/>
  <c r="F489" i="18"/>
  <c r="F488" i="18"/>
  <c r="F487" i="18"/>
  <c r="F486" i="18"/>
  <c r="F485" i="18"/>
  <c r="F484" i="18"/>
  <c r="F483" i="18"/>
  <c r="F482" i="18"/>
  <c r="F481" i="18"/>
  <c r="F480" i="18"/>
  <c r="F479" i="18"/>
  <c r="F478" i="18"/>
  <c r="F477" i="18"/>
  <c r="F476" i="18"/>
  <c r="F475" i="18"/>
  <c r="F474" i="18"/>
  <c r="F473" i="18"/>
  <c r="F472" i="18"/>
  <c r="F471" i="18"/>
  <c r="F470" i="18"/>
  <c r="F469" i="18"/>
  <c r="F468" i="18"/>
  <c r="F467" i="18"/>
  <c r="F466" i="18"/>
  <c r="F465" i="18"/>
  <c r="F464" i="18"/>
  <c r="F463" i="18"/>
  <c r="F462" i="18"/>
  <c r="F461" i="18"/>
  <c r="F460" i="18"/>
  <c r="F459" i="18"/>
  <c r="F458" i="18"/>
  <c r="F457" i="18"/>
  <c r="F456" i="18"/>
  <c r="F455" i="18"/>
  <c r="F454" i="18"/>
  <c r="F453" i="18"/>
  <c r="F452" i="18"/>
  <c r="F451" i="18"/>
  <c r="F450" i="18"/>
  <c r="F449" i="18"/>
  <c r="F448" i="18"/>
  <c r="F447" i="18"/>
  <c r="F446" i="18"/>
  <c r="F445" i="18"/>
  <c r="F444" i="18"/>
  <c r="F443" i="18"/>
  <c r="F442" i="18"/>
  <c r="F441" i="18"/>
  <c r="F440" i="18"/>
  <c r="F439" i="18"/>
  <c r="F438" i="18"/>
  <c r="F437" i="18"/>
  <c r="F436" i="18"/>
  <c r="F435" i="18"/>
  <c r="F434" i="18"/>
  <c r="F433" i="18"/>
  <c r="F432" i="18"/>
  <c r="F431" i="18"/>
  <c r="F430" i="18"/>
  <c r="F429" i="18"/>
  <c r="F428" i="18"/>
  <c r="F427" i="18"/>
  <c r="F426" i="18"/>
  <c r="F425" i="18"/>
  <c r="F424" i="18"/>
  <c r="F423" i="18"/>
  <c r="F422" i="18"/>
  <c r="F421" i="18"/>
  <c r="F420" i="18"/>
  <c r="F419" i="18"/>
  <c r="F418" i="18"/>
  <c r="F417" i="18"/>
  <c r="F416" i="18"/>
  <c r="F415" i="18"/>
  <c r="F414" i="18"/>
  <c r="F413" i="18"/>
  <c r="F412" i="18"/>
  <c r="F411" i="18"/>
  <c r="F410" i="18"/>
  <c r="F409" i="18"/>
  <c r="F408" i="18"/>
  <c r="F407" i="18"/>
  <c r="F406" i="18"/>
  <c r="F405" i="18"/>
  <c r="F404" i="18"/>
  <c r="F403" i="18"/>
  <c r="F402" i="18"/>
  <c r="F401" i="18"/>
  <c r="F400" i="18"/>
  <c r="F399" i="18"/>
  <c r="F398" i="18"/>
  <c r="F397" i="18"/>
  <c r="F396" i="18"/>
  <c r="F395" i="18"/>
  <c r="F394" i="18"/>
  <c r="F393" i="18"/>
  <c r="F392" i="18"/>
  <c r="F391" i="18"/>
  <c r="F390" i="18"/>
  <c r="F389" i="18"/>
  <c r="F388" i="18"/>
  <c r="F387" i="18"/>
  <c r="F386" i="18"/>
  <c r="F385" i="18"/>
  <c r="F384" i="18"/>
  <c r="F383" i="18"/>
  <c r="F382" i="18"/>
  <c r="F381" i="18"/>
  <c r="F380" i="18"/>
  <c r="F379" i="18"/>
  <c r="F378" i="18"/>
  <c r="F377" i="18"/>
  <c r="F376" i="18"/>
  <c r="F375" i="18"/>
  <c r="F374" i="18"/>
  <c r="F373" i="18"/>
  <c r="F372" i="18"/>
  <c r="F371" i="18"/>
  <c r="F370" i="18"/>
  <c r="F369" i="18"/>
  <c r="F368" i="18"/>
  <c r="F367" i="18"/>
  <c r="F366" i="18"/>
  <c r="F365" i="18"/>
  <c r="F364" i="18"/>
  <c r="F363" i="18"/>
  <c r="F362" i="18"/>
  <c r="F361" i="18"/>
  <c r="F360" i="18"/>
  <c r="F359" i="18"/>
  <c r="F358" i="18"/>
  <c r="F357" i="18"/>
  <c r="F356" i="18"/>
  <c r="F355" i="18"/>
  <c r="F354" i="18"/>
  <c r="F353" i="18"/>
  <c r="F352" i="18"/>
  <c r="F351" i="18"/>
  <c r="F350" i="18"/>
  <c r="F349" i="18"/>
  <c r="F348" i="18"/>
  <c r="F347" i="18"/>
  <c r="F346" i="18"/>
  <c r="F345" i="18"/>
  <c r="F344" i="18"/>
  <c r="F343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71" i="18"/>
  <c r="F270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2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9" i="18"/>
  <c r="F228" i="18"/>
  <c r="F227" i="18"/>
  <c r="F226" i="18"/>
  <c r="F225" i="18"/>
  <c r="F224" i="18"/>
  <c r="F223" i="18"/>
  <c r="F222" i="18"/>
  <c r="F221" i="18"/>
  <c r="F220" i="18"/>
  <c r="F219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200" i="18"/>
  <c r="F199" i="18"/>
  <c r="F198" i="18"/>
  <c r="F197" i="18"/>
  <c r="F196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J44" i="14"/>
  <c r="G44" i="14"/>
  <c r="F44" i="14"/>
  <c r="E44" i="14"/>
  <c r="C44" i="14"/>
  <c r="I43" i="14"/>
  <c r="K43" i="14" s="1"/>
  <c r="K42" i="14"/>
  <c r="I42" i="14"/>
  <c r="I41" i="14"/>
  <c r="K41" i="14" s="1"/>
  <c r="I40" i="14"/>
  <c r="K40" i="14" s="1"/>
  <c r="I39" i="14"/>
  <c r="K39" i="14" s="1"/>
  <c r="D39" i="14"/>
  <c r="H38" i="14"/>
  <c r="I38" i="14" s="1"/>
  <c r="K38" i="14" s="1"/>
  <c r="H37" i="14"/>
  <c r="I37" i="14" s="1"/>
  <c r="K37" i="14" s="1"/>
  <c r="K36" i="14"/>
  <c r="I36" i="14"/>
  <c r="D36" i="14"/>
  <c r="K35" i="14"/>
  <c r="I35" i="14"/>
  <c r="D35" i="14"/>
  <c r="H34" i="14"/>
  <c r="I34" i="14" s="1"/>
  <c r="K34" i="14" s="1"/>
  <c r="D34" i="14"/>
  <c r="I33" i="14"/>
  <c r="D33" i="14"/>
  <c r="I32" i="14"/>
  <c r="K32" i="14" s="1"/>
  <c r="H32" i="14"/>
  <c r="K31" i="14"/>
  <c r="I31" i="14"/>
  <c r="D31" i="14"/>
  <c r="I30" i="14"/>
  <c r="K30" i="14" s="1"/>
  <c r="I29" i="14"/>
  <c r="K29" i="14" s="1"/>
  <c r="H29" i="14"/>
  <c r="I28" i="14"/>
  <c r="H28" i="14"/>
  <c r="D28" i="14"/>
  <c r="K28" i="14" s="1"/>
  <c r="H27" i="14"/>
  <c r="I27" i="14" s="1"/>
  <c r="K27" i="14" s="1"/>
  <c r="K26" i="14"/>
  <c r="I26" i="14"/>
  <c r="I25" i="14"/>
  <c r="D25" i="14"/>
  <c r="K25" i="14" s="1"/>
  <c r="K24" i="14"/>
  <c r="I24" i="14"/>
  <c r="I23" i="14"/>
  <c r="K23" i="14" s="1"/>
  <c r="K22" i="14"/>
  <c r="I22" i="14"/>
  <c r="H22" i="14"/>
  <c r="I21" i="14"/>
  <c r="K21" i="14" s="1"/>
  <c r="D21" i="14"/>
  <c r="I20" i="14"/>
  <c r="K20" i="14" s="1"/>
  <c r="K19" i="14"/>
  <c r="I19" i="14"/>
  <c r="I18" i="14"/>
  <c r="K18" i="14" s="1"/>
  <c r="H18" i="14"/>
  <c r="I17" i="14"/>
  <c r="D17" i="14"/>
  <c r="K17" i="14" s="1"/>
  <c r="K16" i="14"/>
  <c r="I16" i="14"/>
  <c r="H16" i="14"/>
  <c r="K15" i="14"/>
  <c r="I15" i="14"/>
  <c r="H15" i="14"/>
  <c r="D15" i="14"/>
  <c r="K14" i="14"/>
  <c r="I14" i="14"/>
  <c r="H13" i="14"/>
  <c r="I13" i="14" s="1"/>
  <c r="D13" i="14"/>
  <c r="I12" i="14"/>
  <c r="K12" i="14" s="1"/>
  <c r="H12" i="14"/>
  <c r="K11" i="14"/>
  <c r="I11" i="14"/>
  <c r="I10" i="14"/>
  <c r="K10" i="14" s="1"/>
  <c r="H9" i="14"/>
  <c r="I9" i="14" s="1"/>
  <c r="K9" i="14" s="1"/>
  <c r="K8" i="14"/>
  <c r="I8" i="14"/>
  <c r="D8" i="14"/>
  <c r="H7" i="14"/>
  <c r="D42" i="13"/>
  <c r="C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L413" i="17"/>
  <c r="I413" i="17"/>
  <c r="K413" i="17" s="1"/>
  <c r="H413" i="17"/>
  <c r="G413" i="17"/>
  <c r="E413" i="17"/>
  <c r="AA412" i="17"/>
  <c r="Y412" i="17"/>
  <c r="T412" i="17"/>
  <c r="M412" i="17"/>
  <c r="K412" i="17"/>
  <c r="F412" i="17"/>
  <c r="Z411" i="17"/>
  <c r="Y411" i="17"/>
  <c r="X411" i="17"/>
  <c r="W411" i="17"/>
  <c r="V411" i="17"/>
  <c r="U411" i="17"/>
  <c r="T411" i="17"/>
  <c r="S411" i="17"/>
  <c r="M411" i="17"/>
  <c r="K411" i="17"/>
  <c r="F411" i="17"/>
  <c r="AA410" i="17"/>
  <c r="Y410" i="17"/>
  <c r="M410" i="17"/>
  <c r="K410" i="17"/>
  <c r="F410" i="17"/>
  <c r="AA409" i="17"/>
  <c r="Y409" i="17"/>
  <c r="K409" i="17"/>
  <c r="F409" i="17"/>
  <c r="M409" i="17" s="1"/>
  <c r="AA408" i="17"/>
  <c r="Y408" i="17"/>
  <c r="K408" i="17"/>
  <c r="F408" i="17"/>
  <c r="M408" i="17" s="1"/>
  <c r="AA407" i="17"/>
  <c r="Y407" i="17"/>
  <c r="M407" i="17"/>
  <c r="K407" i="17"/>
  <c r="F407" i="17"/>
  <c r="AA406" i="17"/>
  <c r="Y406" i="17"/>
  <c r="M406" i="17"/>
  <c r="K406" i="17"/>
  <c r="F406" i="17"/>
  <c r="AA405" i="17"/>
  <c r="Y405" i="17"/>
  <c r="K405" i="17"/>
  <c r="F405" i="17"/>
  <c r="M405" i="17" s="1"/>
  <c r="Z404" i="17"/>
  <c r="Y404" i="17"/>
  <c r="X404" i="17"/>
  <c r="W404" i="17"/>
  <c r="V404" i="17"/>
  <c r="U404" i="17"/>
  <c r="T404" i="17"/>
  <c r="S404" i="17"/>
  <c r="AA404" i="17" s="1"/>
  <c r="K404" i="17"/>
  <c r="F404" i="17"/>
  <c r="M404" i="17" s="1"/>
  <c r="AA403" i="17"/>
  <c r="Y403" i="17"/>
  <c r="K403" i="17"/>
  <c r="F403" i="17"/>
  <c r="M403" i="17" s="1"/>
  <c r="AA402" i="17"/>
  <c r="Y402" i="17"/>
  <c r="M402" i="17"/>
  <c r="K402" i="17"/>
  <c r="F402" i="17"/>
  <c r="AA401" i="17"/>
  <c r="Y401" i="17"/>
  <c r="K401" i="17"/>
  <c r="F401" i="17"/>
  <c r="M401" i="17" s="1"/>
  <c r="AA400" i="17"/>
  <c r="Y400" i="17"/>
  <c r="K400" i="17"/>
  <c r="F400" i="17"/>
  <c r="M400" i="17" s="1"/>
  <c r="AA399" i="17"/>
  <c r="Y399" i="17"/>
  <c r="K399" i="17"/>
  <c r="F399" i="17"/>
  <c r="M399" i="17" s="1"/>
  <c r="AA398" i="17"/>
  <c r="Y398" i="17"/>
  <c r="M398" i="17"/>
  <c r="K398" i="17"/>
  <c r="F398" i="17"/>
  <c r="AA397" i="17"/>
  <c r="Y397" i="17"/>
  <c r="M397" i="17"/>
  <c r="K397" i="17"/>
  <c r="F397" i="17"/>
  <c r="AA396" i="17"/>
  <c r="Y396" i="17"/>
  <c r="K396" i="17"/>
  <c r="F396" i="17"/>
  <c r="M396" i="17" s="1"/>
  <c r="AA395" i="17"/>
  <c r="Y395" i="17"/>
  <c r="K395" i="17"/>
  <c r="F395" i="17"/>
  <c r="M395" i="17" s="1"/>
  <c r="AA394" i="17"/>
  <c r="Y394" i="17"/>
  <c r="M394" i="17"/>
  <c r="K394" i="17"/>
  <c r="F394" i="17"/>
  <c r="AA393" i="17"/>
  <c r="Y393" i="17"/>
  <c r="M393" i="17"/>
  <c r="K393" i="17"/>
  <c r="F393" i="17"/>
  <c r="AA392" i="17"/>
  <c r="Y392" i="17"/>
  <c r="K392" i="17"/>
  <c r="F392" i="17"/>
  <c r="M392" i="17" s="1"/>
  <c r="AA391" i="17"/>
  <c r="Y391" i="17"/>
  <c r="M391" i="17"/>
  <c r="K391" i="17"/>
  <c r="F391" i="17"/>
  <c r="AA390" i="17"/>
  <c r="Y390" i="17"/>
  <c r="M390" i="17"/>
  <c r="K390" i="17"/>
  <c r="F390" i="17"/>
  <c r="Z389" i="17"/>
  <c r="Y389" i="17"/>
  <c r="X389" i="17"/>
  <c r="W389" i="17"/>
  <c r="V389" i="17"/>
  <c r="U389" i="17"/>
  <c r="T389" i="17"/>
  <c r="S389" i="17"/>
  <c r="M389" i="17"/>
  <c r="K389" i="17"/>
  <c r="F389" i="17"/>
  <c r="AA388" i="17"/>
  <c r="Y388" i="17"/>
  <c r="M388" i="17"/>
  <c r="K388" i="17"/>
  <c r="F388" i="17"/>
  <c r="AA387" i="17"/>
  <c r="Y387" i="17"/>
  <c r="L387" i="17"/>
  <c r="I387" i="17"/>
  <c r="K387" i="17" s="1"/>
  <c r="H387" i="17"/>
  <c r="G387" i="17"/>
  <c r="F387" i="17"/>
  <c r="E387" i="17"/>
  <c r="AA386" i="17"/>
  <c r="Y386" i="17"/>
  <c r="M386" i="17"/>
  <c r="K386" i="17"/>
  <c r="AA385" i="17"/>
  <c r="Y385" i="17"/>
  <c r="M385" i="17"/>
  <c r="K385" i="17"/>
  <c r="AA384" i="17"/>
  <c r="Y384" i="17"/>
  <c r="M384" i="17"/>
  <c r="K384" i="17"/>
  <c r="AA383" i="17"/>
  <c r="Y383" i="17"/>
  <c r="M383" i="17"/>
  <c r="K383" i="17"/>
  <c r="AA382" i="17"/>
  <c r="Y382" i="17"/>
  <c r="M382" i="17"/>
  <c r="K382" i="17"/>
  <c r="AA381" i="17"/>
  <c r="Y381" i="17"/>
  <c r="M381" i="17"/>
  <c r="K381" i="17"/>
  <c r="AA380" i="17"/>
  <c r="Y380" i="17"/>
  <c r="M380" i="17"/>
  <c r="K380" i="17"/>
  <c r="AA379" i="17"/>
  <c r="Y379" i="17"/>
  <c r="M379" i="17"/>
  <c r="K379" i="17"/>
  <c r="AA378" i="17"/>
  <c r="Y378" i="17"/>
  <c r="M378" i="17"/>
  <c r="K378" i="17"/>
  <c r="AA377" i="17"/>
  <c r="Y377" i="17"/>
  <c r="M377" i="17"/>
  <c r="K377" i="17"/>
  <c r="AA376" i="17"/>
  <c r="Y376" i="17"/>
  <c r="M376" i="17"/>
  <c r="K376" i="17"/>
  <c r="AA375" i="17"/>
  <c r="Y375" i="17"/>
  <c r="M375" i="17"/>
  <c r="K375" i="17"/>
  <c r="AA374" i="17"/>
  <c r="Y374" i="17"/>
  <c r="M374" i="17"/>
  <c r="K374" i="17"/>
  <c r="AA373" i="17"/>
  <c r="Y373" i="17"/>
  <c r="M373" i="17"/>
  <c r="K373" i="17"/>
  <c r="AA372" i="17"/>
  <c r="Y372" i="17"/>
  <c r="M372" i="17"/>
  <c r="K372" i="17"/>
  <c r="Z371" i="17"/>
  <c r="X371" i="17"/>
  <c r="Y371" i="17" s="1"/>
  <c r="W371" i="17"/>
  <c r="V371" i="17"/>
  <c r="U371" i="17"/>
  <c r="T371" i="17"/>
  <c r="S371" i="17"/>
  <c r="AA371" i="17" s="1"/>
  <c r="M371" i="17"/>
  <c r="K371" i="17"/>
  <c r="AA370" i="17"/>
  <c r="Y370" i="17"/>
  <c r="M370" i="17"/>
  <c r="K370" i="17"/>
  <c r="AA369" i="17"/>
  <c r="Y369" i="17"/>
  <c r="M369" i="17"/>
  <c r="K369" i="17"/>
  <c r="AA368" i="17"/>
  <c r="Y368" i="17"/>
  <c r="M368" i="17"/>
  <c r="K368" i="17"/>
  <c r="AA367" i="17"/>
  <c r="Y367" i="17"/>
  <c r="M367" i="17"/>
  <c r="K367" i="17"/>
  <c r="AA366" i="17"/>
  <c r="Y366" i="17"/>
  <c r="M366" i="17"/>
  <c r="K366" i="17"/>
  <c r="AA365" i="17"/>
  <c r="Y365" i="17"/>
  <c r="M365" i="17"/>
  <c r="K365" i="17"/>
  <c r="AA364" i="17"/>
  <c r="Y364" i="17"/>
  <c r="M364" i="17"/>
  <c r="K364" i="17"/>
  <c r="AA363" i="17"/>
  <c r="Y363" i="17"/>
  <c r="M363" i="17"/>
  <c r="L363" i="17"/>
  <c r="K363" i="17"/>
  <c r="I363" i="17"/>
  <c r="H363" i="17"/>
  <c r="G363" i="17"/>
  <c r="F363" i="17"/>
  <c r="E363" i="17"/>
  <c r="AA362" i="17"/>
  <c r="Y362" i="17"/>
  <c r="M362" i="17"/>
  <c r="K362" i="17"/>
  <c r="AA361" i="17"/>
  <c r="Y361" i="17"/>
  <c r="M361" i="17"/>
  <c r="K361" i="17"/>
  <c r="AA360" i="17"/>
  <c r="Y360" i="17"/>
  <c r="M360" i="17"/>
  <c r="K360" i="17"/>
  <c r="AA359" i="17"/>
  <c r="Y359" i="17"/>
  <c r="M359" i="17"/>
  <c r="K359" i="17"/>
  <c r="AA358" i="17"/>
  <c r="Y358" i="17"/>
  <c r="M358" i="17"/>
  <c r="K358" i="17"/>
  <c r="AA357" i="17"/>
  <c r="Y357" i="17"/>
  <c r="M357" i="17"/>
  <c r="K357" i="17"/>
  <c r="AA356" i="17"/>
  <c r="Y356" i="17"/>
  <c r="M356" i="17"/>
  <c r="K356" i="17"/>
  <c r="AA355" i="17"/>
  <c r="Y355" i="17"/>
  <c r="M355" i="17"/>
  <c r="K355" i="17"/>
  <c r="Z354" i="17"/>
  <c r="Y354" i="17"/>
  <c r="X354" i="17"/>
  <c r="W354" i="17"/>
  <c r="V354" i="17"/>
  <c r="U354" i="17"/>
  <c r="S354" i="17"/>
  <c r="M354" i="17"/>
  <c r="K354" i="17"/>
  <c r="Y353" i="17"/>
  <c r="T353" i="17"/>
  <c r="AA353" i="17" s="1"/>
  <c r="M353" i="17"/>
  <c r="K353" i="17"/>
  <c r="Y352" i="17"/>
  <c r="T352" i="17"/>
  <c r="AA352" i="17" s="1"/>
  <c r="M352" i="17"/>
  <c r="K352" i="17"/>
  <c r="AA351" i="17"/>
  <c r="Y351" i="17"/>
  <c r="T351" i="17"/>
  <c r="M351" i="17"/>
  <c r="K351" i="17"/>
  <c r="AA350" i="17"/>
  <c r="Y350" i="17"/>
  <c r="T350" i="17"/>
  <c r="M350" i="17"/>
  <c r="K350" i="17"/>
  <c r="Y349" i="17"/>
  <c r="T349" i="17"/>
  <c r="AA349" i="17" s="1"/>
  <c r="M349" i="17"/>
  <c r="K349" i="17"/>
  <c r="Y348" i="17"/>
  <c r="T348" i="17"/>
  <c r="AA348" i="17" s="1"/>
  <c r="M348" i="17"/>
  <c r="K348" i="17"/>
  <c r="AA347" i="17"/>
  <c r="Y347" i="17"/>
  <c r="T347" i="17"/>
  <c r="M347" i="17"/>
  <c r="K347" i="17"/>
  <c r="AA346" i="17"/>
  <c r="Y346" i="17"/>
  <c r="T346" i="17"/>
  <c r="M346" i="17"/>
  <c r="K346" i="17"/>
  <c r="Y345" i="17"/>
  <c r="T345" i="17"/>
  <c r="AA345" i="17" s="1"/>
  <c r="M345" i="17"/>
  <c r="K345" i="17"/>
  <c r="Y344" i="17"/>
  <c r="T344" i="17"/>
  <c r="AA344" i="17" s="1"/>
  <c r="M344" i="17"/>
  <c r="K344" i="17"/>
  <c r="AA343" i="17"/>
  <c r="Y343" i="17"/>
  <c r="T343" i="17"/>
  <c r="M343" i="17"/>
  <c r="K343" i="17"/>
  <c r="AA342" i="17"/>
  <c r="Y342" i="17"/>
  <c r="T342" i="17"/>
  <c r="M342" i="17"/>
  <c r="K342" i="17"/>
  <c r="Y341" i="17"/>
  <c r="T341" i="17"/>
  <c r="AA341" i="17" s="1"/>
  <c r="M341" i="17"/>
  <c r="K341" i="17"/>
  <c r="Y340" i="17"/>
  <c r="T340" i="17"/>
  <c r="AA340" i="17" s="1"/>
  <c r="M340" i="17"/>
  <c r="K340" i="17"/>
  <c r="AA339" i="17"/>
  <c r="Y339" i="17"/>
  <c r="T339" i="17"/>
  <c r="M339" i="17"/>
  <c r="K339" i="17"/>
  <c r="AA338" i="17"/>
  <c r="Y338" i="17"/>
  <c r="T338" i="17"/>
  <c r="M338" i="17"/>
  <c r="K338" i="17"/>
  <c r="Y337" i="17"/>
  <c r="T337" i="17"/>
  <c r="AA337" i="17" s="1"/>
  <c r="M337" i="17"/>
  <c r="K337" i="17"/>
  <c r="AA336" i="17"/>
  <c r="Y336" i="17"/>
  <c r="T336" i="17"/>
  <c r="M336" i="17"/>
  <c r="K336" i="17"/>
  <c r="AA335" i="17"/>
  <c r="Y335" i="17"/>
  <c r="T335" i="17"/>
  <c r="M335" i="17"/>
  <c r="L335" i="17"/>
  <c r="K335" i="17"/>
  <c r="I335" i="17"/>
  <c r="J335" i="17" s="1"/>
  <c r="H335" i="17"/>
  <c r="G335" i="17"/>
  <c r="F335" i="17"/>
  <c r="E335" i="17"/>
  <c r="AA334" i="17"/>
  <c r="Y334" i="17"/>
  <c r="T334" i="17"/>
  <c r="K334" i="17"/>
  <c r="J334" i="17"/>
  <c r="M334" i="17" s="1"/>
  <c r="Y333" i="17"/>
  <c r="T333" i="17"/>
  <c r="AA333" i="17" s="1"/>
  <c r="M333" i="17"/>
  <c r="J333" i="17"/>
  <c r="K333" i="17" s="1"/>
  <c r="AA332" i="17"/>
  <c r="Y332" i="17"/>
  <c r="T332" i="17"/>
  <c r="J332" i="17"/>
  <c r="M332" i="17" s="1"/>
  <c r="Y331" i="17"/>
  <c r="T331" i="17"/>
  <c r="J331" i="17"/>
  <c r="K331" i="17" s="1"/>
  <c r="Z330" i="17"/>
  <c r="W330" i="17"/>
  <c r="V330" i="17"/>
  <c r="U330" i="17"/>
  <c r="T330" i="17"/>
  <c r="S330" i="17"/>
  <c r="M330" i="17"/>
  <c r="J330" i="17"/>
  <c r="K330" i="17" s="1"/>
  <c r="AA329" i="17"/>
  <c r="Y329" i="17"/>
  <c r="X329" i="17"/>
  <c r="M329" i="17"/>
  <c r="K329" i="17"/>
  <c r="J329" i="17"/>
  <c r="X328" i="17"/>
  <c r="M328" i="17"/>
  <c r="J328" i="17"/>
  <c r="K328" i="17" s="1"/>
  <c r="AA327" i="17"/>
  <c r="Y327" i="17"/>
  <c r="X327" i="17"/>
  <c r="K327" i="17"/>
  <c r="J327" i="17"/>
  <c r="M327" i="17" s="1"/>
  <c r="Y326" i="17"/>
  <c r="X326" i="17"/>
  <c r="AA326" i="17" s="1"/>
  <c r="M326" i="17"/>
  <c r="J326" i="17"/>
  <c r="K326" i="17" s="1"/>
  <c r="AA325" i="17"/>
  <c r="Y325" i="17"/>
  <c r="X325" i="17"/>
  <c r="M325" i="17"/>
  <c r="K325" i="17"/>
  <c r="J325" i="17"/>
  <c r="X324" i="17"/>
  <c r="J324" i="17"/>
  <c r="K324" i="17" s="1"/>
  <c r="AA323" i="17"/>
  <c r="Y323" i="17"/>
  <c r="X323" i="17"/>
  <c r="K323" i="17"/>
  <c r="J323" i="17"/>
  <c r="M323" i="17" s="1"/>
  <c r="X322" i="17"/>
  <c r="AA322" i="17" s="1"/>
  <c r="M322" i="17"/>
  <c r="J322" i="17"/>
  <c r="K322" i="17" s="1"/>
  <c r="AA321" i="17"/>
  <c r="Y321" i="17"/>
  <c r="X321" i="17"/>
  <c r="J321" i="17"/>
  <c r="M321" i="17" s="1"/>
  <c r="X320" i="17"/>
  <c r="J320" i="17"/>
  <c r="K320" i="17" s="1"/>
  <c r="AA319" i="17"/>
  <c r="Y319" i="17"/>
  <c r="X319" i="17"/>
  <c r="J319" i="17"/>
  <c r="M319" i="17" s="1"/>
  <c r="X318" i="17"/>
  <c r="M318" i="17"/>
  <c r="J318" i="17"/>
  <c r="K318" i="17" s="1"/>
  <c r="AA317" i="17"/>
  <c r="Y317" i="17"/>
  <c r="X317" i="17"/>
  <c r="J317" i="17"/>
  <c r="X316" i="17"/>
  <c r="J316" i="17"/>
  <c r="K316" i="17" s="1"/>
  <c r="AA315" i="17"/>
  <c r="Y315" i="17"/>
  <c r="X315" i="17"/>
  <c r="J315" i="17"/>
  <c r="Y314" i="17"/>
  <c r="X314" i="17"/>
  <c r="AA314" i="17" s="1"/>
  <c r="M314" i="17"/>
  <c r="J314" i="17"/>
  <c r="K314" i="17" s="1"/>
  <c r="AA313" i="17"/>
  <c r="Y313" i="17"/>
  <c r="X313" i="17"/>
  <c r="M313" i="17"/>
  <c r="K313" i="17"/>
  <c r="J313" i="17"/>
  <c r="X312" i="17"/>
  <c r="M312" i="17"/>
  <c r="J312" i="17"/>
  <c r="K312" i="17" s="1"/>
  <c r="AA311" i="17"/>
  <c r="Y311" i="17"/>
  <c r="X311" i="17"/>
  <c r="K311" i="17"/>
  <c r="J311" i="17"/>
  <c r="M311" i="17" s="1"/>
  <c r="Y310" i="17"/>
  <c r="X310" i="17"/>
  <c r="AA310" i="17" s="1"/>
  <c r="M310" i="17"/>
  <c r="J310" i="17"/>
  <c r="K310" i="17" s="1"/>
  <c r="AA309" i="17"/>
  <c r="Y309" i="17"/>
  <c r="X309" i="17"/>
  <c r="M309" i="17"/>
  <c r="K309" i="17"/>
  <c r="J309" i="17"/>
  <c r="X308" i="17"/>
  <c r="J308" i="17"/>
  <c r="K308" i="17" s="1"/>
  <c r="AA307" i="17"/>
  <c r="Y307" i="17"/>
  <c r="X307" i="17"/>
  <c r="L307" i="17"/>
  <c r="J307" i="17"/>
  <c r="I307" i="17"/>
  <c r="K307" i="17" s="1"/>
  <c r="H307" i="17"/>
  <c r="G307" i="17"/>
  <c r="E307" i="17"/>
  <c r="Z306" i="17"/>
  <c r="W306" i="17"/>
  <c r="V306" i="17"/>
  <c r="U306" i="17"/>
  <c r="T306" i="17"/>
  <c r="S306" i="17"/>
  <c r="M306" i="17"/>
  <c r="K306" i="17"/>
  <c r="F306" i="17"/>
  <c r="AA305" i="17"/>
  <c r="Y305" i="17"/>
  <c r="X305" i="17"/>
  <c r="K305" i="17"/>
  <c r="F305" i="17"/>
  <c r="M305" i="17" s="1"/>
  <c r="X304" i="17"/>
  <c r="AA304" i="17" s="1"/>
  <c r="M304" i="17"/>
  <c r="K304" i="17"/>
  <c r="F304" i="17"/>
  <c r="AA303" i="17"/>
  <c r="Y303" i="17"/>
  <c r="X303" i="17"/>
  <c r="M303" i="17"/>
  <c r="K303" i="17"/>
  <c r="F303" i="17"/>
  <c r="X302" i="17"/>
  <c r="K302" i="17"/>
  <c r="F302" i="17"/>
  <c r="M302" i="17" s="1"/>
  <c r="AA301" i="17"/>
  <c r="Y301" i="17"/>
  <c r="X301" i="17"/>
  <c r="K301" i="17"/>
  <c r="F301" i="17"/>
  <c r="M301" i="17" s="1"/>
  <c r="X300" i="17"/>
  <c r="AA300" i="17" s="1"/>
  <c r="M300" i="17"/>
  <c r="K300" i="17"/>
  <c r="F300" i="17"/>
  <c r="AA299" i="17"/>
  <c r="Y299" i="17"/>
  <c r="X299" i="17"/>
  <c r="K299" i="17"/>
  <c r="F299" i="17"/>
  <c r="M299" i="17" s="1"/>
  <c r="X298" i="17"/>
  <c r="M298" i="17"/>
  <c r="K298" i="17"/>
  <c r="F298" i="17"/>
  <c r="AA297" i="17"/>
  <c r="Y297" i="17"/>
  <c r="X297" i="17"/>
  <c r="K297" i="17"/>
  <c r="F297" i="17"/>
  <c r="M297" i="17" s="1"/>
  <c r="X296" i="17"/>
  <c r="AA296" i="17" s="1"/>
  <c r="M296" i="17"/>
  <c r="K296" i="17"/>
  <c r="F296" i="17"/>
  <c r="AA295" i="17"/>
  <c r="Y295" i="17"/>
  <c r="X295" i="17"/>
  <c r="L295" i="17"/>
  <c r="K295" i="17"/>
  <c r="J295" i="17"/>
  <c r="I295" i="17"/>
  <c r="H295" i="17"/>
  <c r="G295" i="17"/>
  <c r="F295" i="17"/>
  <c r="E295" i="17"/>
  <c r="M295" i="17" s="1"/>
  <c r="AA294" i="17"/>
  <c r="Y294" i="17"/>
  <c r="X294" i="17"/>
  <c r="M294" i="17"/>
  <c r="K294" i="17"/>
  <c r="X293" i="17"/>
  <c r="Y293" i="17" s="1"/>
  <c r="M293" i="17"/>
  <c r="K293" i="17"/>
  <c r="X292" i="17"/>
  <c r="M292" i="17"/>
  <c r="K292" i="17"/>
  <c r="X291" i="17"/>
  <c r="M291" i="17"/>
  <c r="K291" i="17"/>
  <c r="AA290" i="17"/>
  <c r="Y290" i="17"/>
  <c r="X290" i="17"/>
  <c r="M290" i="17"/>
  <c r="K290" i="17"/>
  <c r="AA289" i="17"/>
  <c r="X289" i="17"/>
  <c r="Y289" i="17" s="1"/>
  <c r="M289" i="17"/>
  <c r="K289" i="17"/>
  <c r="Z288" i="17"/>
  <c r="X288" i="17"/>
  <c r="Y288" i="17" s="1"/>
  <c r="W288" i="17"/>
  <c r="V288" i="17"/>
  <c r="U288" i="17"/>
  <c r="S288" i="17"/>
  <c r="M288" i="17"/>
  <c r="K288" i="17"/>
  <c r="AA287" i="17"/>
  <c r="Y287" i="17"/>
  <c r="T287" i="17"/>
  <c r="M287" i="17"/>
  <c r="K287" i="17"/>
  <c r="Y286" i="17"/>
  <c r="T286" i="17"/>
  <c r="AA286" i="17" s="1"/>
  <c r="M286" i="17"/>
  <c r="K286" i="17"/>
  <c r="Y285" i="17"/>
  <c r="T285" i="17"/>
  <c r="AA285" i="17" s="1"/>
  <c r="M285" i="17"/>
  <c r="K285" i="17"/>
  <c r="AA284" i="17"/>
  <c r="Y284" i="17"/>
  <c r="T284" i="17"/>
  <c r="M284" i="17"/>
  <c r="K284" i="17"/>
  <c r="AA283" i="17"/>
  <c r="Y283" i="17"/>
  <c r="T283" i="17"/>
  <c r="M283" i="17"/>
  <c r="K283" i="17"/>
  <c r="Y282" i="17"/>
  <c r="T282" i="17"/>
  <c r="AA282" i="17" s="1"/>
  <c r="M282" i="17"/>
  <c r="K282" i="17"/>
  <c r="AA281" i="17"/>
  <c r="Y281" i="17"/>
  <c r="T281" i="17"/>
  <c r="M281" i="17"/>
  <c r="K281" i="17"/>
  <c r="AA280" i="17"/>
  <c r="Y280" i="17"/>
  <c r="T280" i="17"/>
  <c r="M280" i="17"/>
  <c r="K280" i="17"/>
  <c r="AA279" i="17"/>
  <c r="Y279" i="17"/>
  <c r="T279" i="17"/>
  <c r="M279" i="17"/>
  <c r="K279" i="17"/>
  <c r="Y278" i="17"/>
  <c r="T278" i="17"/>
  <c r="AA278" i="17" s="1"/>
  <c r="M278" i="17"/>
  <c r="K278" i="17"/>
  <c r="Y277" i="17"/>
  <c r="T277" i="17"/>
  <c r="AA277" i="17" s="1"/>
  <c r="L277" i="17"/>
  <c r="J277" i="17"/>
  <c r="K277" i="17" s="1"/>
  <c r="I277" i="17"/>
  <c r="H277" i="17"/>
  <c r="G277" i="17"/>
  <c r="F277" i="17"/>
  <c r="E277" i="17"/>
  <c r="Y276" i="17"/>
  <c r="T276" i="17"/>
  <c r="AA276" i="17" s="1"/>
  <c r="M276" i="17"/>
  <c r="K276" i="17"/>
  <c r="AA275" i="17"/>
  <c r="Y275" i="17"/>
  <c r="T275" i="17"/>
  <c r="M275" i="17"/>
  <c r="K275" i="17"/>
  <c r="AA274" i="17"/>
  <c r="Y274" i="17"/>
  <c r="T274" i="17"/>
  <c r="M274" i="17"/>
  <c r="K274" i="17"/>
  <c r="Y273" i="17"/>
  <c r="T273" i="17"/>
  <c r="AA273" i="17" s="1"/>
  <c r="M273" i="17"/>
  <c r="K273" i="17"/>
  <c r="Y272" i="17"/>
  <c r="T272" i="17"/>
  <c r="AA272" i="17" s="1"/>
  <c r="M272" i="17"/>
  <c r="K272" i="17"/>
  <c r="AA271" i="17"/>
  <c r="Y271" i="17"/>
  <c r="T271" i="17"/>
  <c r="M271" i="17"/>
  <c r="K271" i="17"/>
  <c r="AA270" i="17"/>
  <c r="Y270" i="17"/>
  <c r="T270" i="17"/>
  <c r="M270" i="17"/>
  <c r="K270" i="17"/>
  <c r="Y269" i="17"/>
  <c r="T269" i="17"/>
  <c r="AA269" i="17" s="1"/>
  <c r="M269" i="17"/>
  <c r="K269" i="17"/>
  <c r="Y268" i="17"/>
  <c r="T268" i="17"/>
  <c r="AA268" i="17" s="1"/>
  <c r="M268" i="17"/>
  <c r="K268" i="17"/>
  <c r="AA267" i="17"/>
  <c r="Y267" i="17"/>
  <c r="T267" i="17"/>
  <c r="M267" i="17"/>
  <c r="K267" i="17"/>
  <c r="AA266" i="17"/>
  <c r="Y266" i="17"/>
  <c r="T266" i="17"/>
  <c r="M266" i="17"/>
  <c r="K266" i="17"/>
  <c r="Y265" i="17"/>
  <c r="T265" i="17"/>
  <c r="AA265" i="17" s="1"/>
  <c r="M265" i="17"/>
  <c r="K265" i="17"/>
  <c r="Y264" i="17"/>
  <c r="T264" i="17"/>
  <c r="AA264" i="17" s="1"/>
  <c r="M264" i="17"/>
  <c r="K264" i="17"/>
  <c r="AA263" i="17"/>
  <c r="Y263" i="17"/>
  <c r="T263" i="17"/>
  <c r="M263" i="17"/>
  <c r="K263" i="17"/>
  <c r="AA262" i="17"/>
  <c r="Y262" i="17"/>
  <c r="T262" i="17"/>
  <c r="M262" i="17"/>
  <c r="K262" i="17"/>
  <c r="Y261" i="17"/>
  <c r="T261" i="17"/>
  <c r="AA261" i="17" s="1"/>
  <c r="M261" i="17"/>
  <c r="K261" i="17"/>
  <c r="AA260" i="17"/>
  <c r="Y260" i="17"/>
  <c r="T260" i="17"/>
  <c r="L260" i="17"/>
  <c r="I260" i="17"/>
  <c r="H260" i="17"/>
  <c r="G260" i="17"/>
  <c r="F260" i="17"/>
  <c r="E260" i="17"/>
  <c r="Y259" i="17"/>
  <c r="T259" i="17"/>
  <c r="AA259" i="17" s="1"/>
  <c r="J259" i="17"/>
  <c r="M259" i="17" s="1"/>
  <c r="AA258" i="17"/>
  <c r="Y258" i="17"/>
  <c r="T258" i="17"/>
  <c r="M258" i="17"/>
  <c r="K258" i="17"/>
  <c r="J258" i="17"/>
  <c r="Y257" i="17"/>
  <c r="T257" i="17"/>
  <c r="AA257" i="17" s="1"/>
  <c r="J257" i="17"/>
  <c r="AA256" i="17"/>
  <c r="Y256" i="17"/>
  <c r="T256" i="17"/>
  <c r="M256" i="17"/>
  <c r="K256" i="17"/>
  <c r="J256" i="17"/>
  <c r="Y255" i="17"/>
  <c r="T255" i="17"/>
  <c r="J255" i="17"/>
  <c r="M255" i="17" s="1"/>
  <c r="Z254" i="17"/>
  <c r="X254" i="17"/>
  <c r="W254" i="17"/>
  <c r="Y254" i="17" s="1"/>
  <c r="V254" i="17"/>
  <c r="U254" i="17"/>
  <c r="S254" i="17"/>
  <c r="J254" i="17"/>
  <c r="Y253" i="17"/>
  <c r="T253" i="17"/>
  <c r="AA253" i="17" s="1"/>
  <c r="M253" i="17"/>
  <c r="K253" i="17"/>
  <c r="J253" i="17"/>
  <c r="Y252" i="17"/>
  <c r="T252" i="17"/>
  <c r="AA252" i="17" s="1"/>
  <c r="J252" i="17"/>
  <c r="M252" i="17" s="1"/>
  <c r="AA251" i="17"/>
  <c r="Y251" i="17"/>
  <c r="T251" i="17"/>
  <c r="M251" i="17"/>
  <c r="K251" i="17"/>
  <c r="J251" i="17"/>
  <c r="Y250" i="17"/>
  <c r="T250" i="17"/>
  <c r="AA250" i="17" s="1"/>
  <c r="J250" i="17"/>
  <c r="AA249" i="17"/>
  <c r="Y249" i="17"/>
  <c r="T249" i="17"/>
  <c r="M249" i="17"/>
  <c r="K249" i="17"/>
  <c r="J249" i="17"/>
  <c r="Y248" i="17"/>
  <c r="T248" i="17"/>
  <c r="AA248" i="17" s="1"/>
  <c r="K248" i="17"/>
  <c r="J248" i="17"/>
  <c r="M248" i="17" s="1"/>
  <c r="AA247" i="17"/>
  <c r="Y247" i="17"/>
  <c r="T247" i="17"/>
  <c r="M247" i="17"/>
  <c r="K247" i="17"/>
  <c r="J247" i="17"/>
  <c r="AA246" i="17"/>
  <c r="Y246" i="17"/>
  <c r="T246" i="17"/>
  <c r="J246" i="17"/>
  <c r="Y245" i="17"/>
  <c r="T245" i="17"/>
  <c r="AA245" i="17" s="1"/>
  <c r="M245" i="17"/>
  <c r="K245" i="17"/>
  <c r="J245" i="17"/>
  <c r="Y244" i="17"/>
  <c r="T244" i="17"/>
  <c r="AA244" i="17" s="1"/>
  <c r="J244" i="17"/>
  <c r="M244" i="17" s="1"/>
  <c r="AA243" i="17"/>
  <c r="Y243" i="17"/>
  <c r="T243" i="17"/>
  <c r="M243" i="17"/>
  <c r="K243" i="17"/>
  <c r="J243" i="17"/>
  <c r="Y242" i="17"/>
  <c r="T242" i="17"/>
  <c r="AA242" i="17" s="1"/>
  <c r="J242" i="17"/>
  <c r="AA241" i="17"/>
  <c r="Y241" i="17"/>
  <c r="T241" i="17"/>
  <c r="L241" i="17"/>
  <c r="J241" i="17"/>
  <c r="I241" i="17"/>
  <c r="K241" i="17" s="1"/>
  <c r="H241" i="17"/>
  <c r="G241" i="17"/>
  <c r="E241" i="17"/>
  <c r="AA240" i="17"/>
  <c r="Y240" i="17"/>
  <c r="T240" i="17"/>
  <c r="M240" i="17"/>
  <c r="K240" i="17"/>
  <c r="F240" i="17"/>
  <c r="AA239" i="17"/>
  <c r="Y239" i="17"/>
  <c r="T239" i="17"/>
  <c r="K239" i="17"/>
  <c r="F239" i="17"/>
  <c r="M239" i="17" s="1"/>
  <c r="Y238" i="17"/>
  <c r="T238" i="17"/>
  <c r="AA238" i="17" s="1"/>
  <c r="M238" i="17"/>
  <c r="K238" i="17"/>
  <c r="F238" i="17"/>
  <c r="Y237" i="17"/>
  <c r="T237" i="17"/>
  <c r="AA237" i="17" s="1"/>
  <c r="K237" i="17"/>
  <c r="F237" i="17"/>
  <c r="M237" i="17" s="1"/>
  <c r="AA236" i="17"/>
  <c r="Y236" i="17"/>
  <c r="T236" i="17"/>
  <c r="M236" i="17"/>
  <c r="K236" i="17"/>
  <c r="F236" i="17"/>
  <c r="Y235" i="17"/>
  <c r="T235" i="17"/>
  <c r="AA235" i="17" s="1"/>
  <c r="K235" i="17"/>
  <c r="F235" i="17"/>
  <c r="M235" i="17" s="1"/>
  <c r="Y234" i="17"/>
  <c r="T234" i="17"/>
  <c r="AA234" i="17" s="1"/>
  <c r="M234" i="17"/>
  <c r="K234" i="17"/>
  <c r="F234" i="17"/>
  <c r="Y233" i="17"/>
  <c r="T233" i="17"/>
  <c r="AA233" i="17" s="1"/>
  <c r="K233" i="17"/>
  <c r="F233" i="17"/>
  <c r="M233" i="17" s="1"/>
  <c r="AA232" i="17"/>
  <c r="Y232" i="17"/>
  <c r="T232" i="17"/>
  <c r="M232" i="17"/>
  <c r="K232" i="17"/>
  <c r="F232" i="17"/>
  <c r="Y231" i="17"/>
  <c r="T231" i="17"/>
  <c r="AA231" i="17" s="1"/>
  <c r="K231" i="17"/>
  <c r="F231" i="17"/>
  <c r="M231" i="17" s="1"/>
  <c r="AA230" i="17"/>
  <c r="Y230" i="17"/>
  <c r="T230" i="17"/>
  <c r="M230" i="17"/>
  <c r="K230" i="17"/>
  <c r="F230" i="17"/>
  <c r="Y229" i="17"/>
  <c r="T229" i="17"/>
  <c r="AA229" i="17" s="1"/>
  <c r="K229" i="17"/>
  <c r="F229" i="17"/>
  <c r="M229" i="17" s="1"/>
  <c r="AA228" i="17"/>
  <c r="Y228" i="17"/>
  <c r="T228" i="17"/>
  <c r="M228" i="17"/>
  <c r="K228" i="17"/>
  <c r="F228" i="17"/>
  <c r="AA227" i="17"/>
  <c r="Y227" i="17"/>
  <c r="T227" i="17"/>
  <c r="L227" i="17"/>
  <c r="I227" i="17"/>
  <c r="H227" i="17"/>
  <c r="G227" i="17"/>
  <c r="F227" i="17"/>
  <c r="E227" i="17"/>
  <c r="Y226" i="17"/>
  <c r="T226" i="17"/>
  <c r="AA226" i="17" s="1"/>
  <c r="J226" i="17"/>
  <c r="M226" i="17" s="1"/>
  <c r="AA225" i="17"/>
  <c r="Y225" i="17"/>
  <c r="T225" i="17"/>
  <c r="M225" i="17"/>
  <c r="K225" i="17"/>
  <c r="J225" i="17"/>
  <c r="Y224" i="17"/>
  <c r="T224" i="17"/>
  <c r="J224" i="17"/>
  <c r="Z223" i="17"/>
  <c r="W223" i="17"/>
  <c r="V223" i="17"/>
  <c r="U223" i="17"/>
  <c r="T223" i="17"/>
  <c r="S223" i="17"/>
  <c r="K223" i="17"/>
  <c r="J223" i="17"/>
  <c r="M223" i="17" s="1"/>
  <c r="X222" i="17"/>
  <c r="Y222" i="17" s="1"/>
  <c r="T222" i="17"/>
  <c r="AA222" i="17" s="1"/>
  <c r="J222" i="17"/>
  <c r="K222" i="17" s="1"/>
  <c r="AA221" i="17"/>
  <c r="Y221" i="17"/>
  <c r="X221" i="17"/>
  <c r="T221" i="17"/>
  <c r="M221" i="17"/>
  <c r="K221" i="17"/>
  <c r="J221" i="17"/>
  <c r="AA220" i="17"/>
  <c r="X220" i="17"/>
  <c r="Y220" i="17" s="1"/>
  <c r="T220" i="17"/>
  <c r="J220" i="17"/>
  <c r="M220" i="17" s="1"/>
  <c r="X219" i="17"/>
  <c r="Y219" i="17" s="1"/>
  <c r="T219" i="17"/>
  <c r="AA219" i="17" s="1"/>
  <c r="J219" i="17"/>
  <c r="AA218" i="17"/>
  <c r="X218" i="17"/>
  <c r="Y218" i="17" s="1"/>
  <c r="T218" i="17"/>
  <c r="M218" i="17"/>
  <c r="J218" i="17"/>
  <c r="K218" i="17" s="1"/>
  <c r="AA217" i="17"/>
  <c r="Y217" i="17"/>
  <c r="X217" i="17"/>
  <c r="T217" i="17"/>
  <c r="M217" i="17"/>
  <c r="K217" i="17"/>
  <c r="J217" i="17"/>
  <c r="X216" i="17"/>
  <c r="Y216" i="17" s="1"/>
  <c r="T216" i="17"/>
  <c r="AA216" i="17" s="1"/>
  <c r="M216" i="17"/>
  <c r="K216" i="17"/>
  <c r="J216" i="17"/>
  <c r="X215" i="17"/>
  <c r="Y215" i="17" s="1"/>
  <c r="T215" i="17"/>
  <c r="AA215" i="17" s="1"/>
  <c r="J215" i="17"/>
  <c r="AA214" i="17"/>
  <c r="X214" i="17"/>
  <c r="Y214" i="17" s="1"/>
  <c r="T214" i="17"/>
  <c r="M214" i="17"/>
  <c r="J214" i="17"/>
  <c r="K214" i="17" s="1"/>
  <c r="AA213" i="17"/>
  <c r="Y213" i="17"/>
  <c r="X213" i="17"/>
  <c r="T213" i="17"/>
  <c r="M213" i="17"/>
  <c r="K213" i="17"/>
  <c r="J213" i="17"/>
  <c r="X212" i="17"/>
  <c r="AA212" i="17" s="1"/>
  <c r="T212" i="17"/>
  <c r="K212" i="17"/>
  <c r="J212" i="17"/>
  <c r="M212" i="17" s="1"/>
  <c r="Y211" i="17"/>
  <c r="X211" i="17"/>
  <c r="T211" i="17"/>
  <c r="J211" i="17"/>
  <c r="X210" i="17"/>
  <c r="Y210" i="17" s="1"/>
  <c r="T210" i="17"/>
  <c r="AA210" i="17" s="1"/>
  <c r="M210" i="17"/>
  <c r="J210" i="17"/>
  <c r="K210" i="17" s="1"/>
  <c r="Y209" i="17"/>
  <c r="X209" i="17"/>
  <c r="T209" i="17"/>
  <c r="AA209" i="17" s="1"/>
  <c r="M209" i="17"/>
  <c r="K209" i="17"/>
  <c r="J209" i="17"/>
  <c r="Y208" i="17"/>
  <c r="X208" i="17"/>
  <c r="T208" i="17"/>
  <c r="J208" i="17"/>
  <c r="X207" i="17"/>
  <c r="T207" i="17"/>
  <c r="K207" i="17"/>
  <c r="J207" i="17"/>
  <c r="M207" i="17" s="1"/>
  <c r="X206" i="17"/>
  <c r="Y206" i="17" s="1"/>
  <c r="T206" i="17"/>
  <c r="AA206" i="17" s="1"/>
  <c r="J206" i="17"/>
  <c r="K206" i="17" s="1"/>
  <c r="AA205" i="17"/>
  <c r="Y205" i="17"/>
  <c r="X205" i="17"/>
  <c r="T205" i="17"/>
  <c r="M205" i="17"/>
  <c r="K205" i="17"/>
  <c r="J205" i="17"/>
  <c r="Z204" i="17"/>
  <c r="Y204" i="17"/>
  <c r="X204" i="17"/>
  <c r="W204" i="17"/>
  <c r="V204" i="17"/>
  <c r="U204" i="17"/>
  <c r="S204" i="17"/>
  <c r="M204" i="17"/>
  <c r="K204" i="17"/>
  <c r="J204" i="17"/>
  <c r="Y203" i="17"/>
  <c r="T203" i="17"/>
  <c r="AA203" i="17" s="1"/>
  <c r="J203" i="17"/>
  <c r="M203" i="17" s="1"/>
  <c r="AA202" i="17"/>
  <c r="Y202" i="17"/>
  <c r="T202" i="17"/>
  <c r="M202" i="17"/>
  <c r="K202" i="17"/>
  <c r="J202" i="17"/>
  <c r="Y201" i="17"/>
  <c r="T201" i="17"/>
  <c r="AA201" i="17" s="1"/>
  <c r="L201" i="17"/>
  <c r="I201" i="17"/>
  <c r="H201" i="17"/>
  <c r="G201" i="17"/>
  <c r="E201" i="17"/>
  <c r="Y200" i="17"/>
  <c r="T200" i="17"/>
  <c r="AA200" i="17" s="1"/>
  <c r="K200" i="17"/>
  <c r="J200" i="17"/>
  <c r="F200" i="17"/>
  <c r="Y199" i="17"/>
  <c r="T199" i="17"/>
  <c r="AA199" i="17" s="1"/>
  <c r="J199" i="17"/>
  <c r="K199" i="17" s="1"/>
  <c r="F199" i="17"/>
  <c r="AA198" i="17"/>
  <c r="Y198" i="17"/>
  <c r="T198" i="17"/>
  <c r="K198" i="17"/>
  <c r="J198" i="17"/>
  <c r="F198" i="17"/>
  <c r="M198" i="17" s="1"/>
  <c r="AA197" i="17"/>
  <c r="Y197" i="17"/>
  <c r="T197" i="17"/>
  <c r="J197" i="17"/>
  <c r="K197" i="17" s="1"/>
  <c r="F197" i="17"/>
  <c r="M197" i="17" s="1"/>
  <c r="AA196" i="17"/>
  <c r="Y196" i="17"/>
  <c r="T196" i="17"/>
  <c r="J196" i="17"/>
  <c r="K196" i="17" s="1"/>
  <c r="F196" i="17"/>
  <c r="Y195" i="17"/>
  <c r="T195" i="17"/>
  <c r="AA195" i="17" s="1"/>
  <c r="J195" i="17"/>
  <c r="K195" i="17" s="1"/>
  <c r="F195" i="17"/>
  <c r="M195" i="17" s="1"/>
  <c r="AA194" i="17"/>
  <c r="Y194" i="17"/>
  <c r="T194" i="17"/>
  <c r="M194" i="17"/>
  <c r="K194" i="17"/>
  <c r="J194" i="17"/>
  <c r="F194" i="17"/>
  <c r="AA193" i="17"/>
  <c r="Y193" i="17"/>
  <c r="T193" i="17"/>
  <c r="J193" i="17"/>
  <c r="M193" i="17" s="1"/>
  <c r="F193" i="17"/>
  <c r="Y192" i="17"/>
  <c r="T192" i="17"/>
  <c r="AA192" i="17" s="1"/>
  <c r="M192" i="17"/>
  <c r="K192" i="17"/>
  <c r="J192" i="17"/>
  <c r="F192" i="17"/>
  <c r="Y191" i="17"/>
  <c r="T191" i="17"/>
  <c r="AA191" i="17" s="1"/>
  <c r="M191" i="17"/>
  <c r="K191" i="17"/>
  <c r="J191" i="17"/>
  <c r="F191" i="17"/>
  <c r="AA190" i="17"/>
  <c r="Y190" i="17"/>
  <c r="T190" i="17"/>
  <c r="J190" i="17"/>
  <c r="K190" i="17" s="1"/>
  <c r="F190" i="17"/>
  <c r="AA189" i="17"/>
  <c r="Y189" i="17"/>
  <c r="T189" i="17"/>
  <c r="J189" i="17"/>
  <c r="K189" i="17" s="1"/>
  <c r="F189" i="17"/>
  <c r="M189" i="17" s="1"/>
  <c r="AA188" i="17"/>
  <c r="Y188" i="17"/>
  <c r="T188" i="17"/>
  <c r="J188" i="17"/>
  <c r="K188" i="17" s="1"/>
  <c r="F188" i="17"/>
  <c r="Y187" i="17"/>
  <c r="T187" i="17"/>
  <c r="AA187" i="17" s="1"/>
  <c r="M187" i="17"/>
  <c r="J187" i="17"/>
  <c r="K187" i="17" s="1"/>
  <c r="F187" i="17"/>
  <c r="Y186" i="17"/>
  <c r="T186" i="17"/>
  <c r="AA186" i="17" s="1"/>
  <c r="M186" i="17"/>
  <c r="K186" i="17"/>
  <c r="J186" i="17"/>
  <c r="F186" i="17"/>
  <c r="AA185" i="17"/>
  <c r="Y185" i="17"/>
  <c r="T185" i="17"/>
  <c r="J185" i="17"/>
  <c r="F185" i="17"/>
  <c r="Y184" i="17"/>
  <c r="T184" i="17"/>
  <c r="J184" i="17"/>
  <c r="K184" i="17" s="1"/>
  <c r="F184" i="17"/>
  <c r="M184" i="17" s="1"/>
  <c r="Z183" i="17"/>
  <c r="W183" i="17"/>
  <c r="V183" i="17"/>
  <c r="U183" i="17"/>
  <c r="S183" i="17"/>
  <c r="J183" i="17"/>
  <c r="K183" i="17" s="1"/>
  <c r="F183" i="17"/>
  <c r="AA182" i="17"/>
  <c r="X182" i="17"/>
  <c r="Y182" i="17" s="1"/>
  <c r="L182" i="17"/>
  <c r="J182" i="17"/>
  <c r="I182" i="17"/>
  <c r="K182" i="17" s="1"/>
  <c r="H182" i="17"/>
  <c r="G182" i="17"/>
  <c r="F182" i="17"/>
  <c r="E182" i="17"/>
  <c r="M182" i="17" s="1"/>
  <c r="X181" i="17"/>
  <c r="M181" i="17"/>
  <c r="K181" i="17"/>
  <c r="Y180" i="17"/>
  <c r="X180" i="17"/>
  <c r="AA180" i="17" s="1"/>
  <c r="M180" i="17"/>
  <c r="K180" i="17"/>
  <c r="X179" i="17"/>
  <c r="AA179" i="17" s="1"/>
  <c r="M179" i="17"/>
  <c r="K179" i="17"/>
  <c r="AA178" i="17"/>
  <c r="X178" i="17"/>
  <c r="Y178" i="17" s="1"/>
  <c r="M178" i="17"/>
  <c r="K178" i="17"/>
  <c r="X177" i="17"/>
  <c r="AA177" i="17" s="1"/>
  <c r="M177" i="17"/>
  <c r="K177" i="17"/>
  <c r="X176" i="17"/>
  <c r="AA176" i="17" s="1"/>
  <c r="M176" i="17"/>
  <c r="K176" i="17"/>
  <c r="AA175" i="17"/>
  <c r="Y175" i="17"/>
  <c r="X175" i="17"/>
  <c r="M175" i="17"/>
  <c r="K175" i="17"/>
  <c r="AA174" i="17"/>
  <c r="Y174" i="17"/>
  <c r="X174" i="17"/>
  <c r="M174" i="17"/>
  <c r="K174" i="17"/>
  <c r="X173" i="17"/>
  <c r="M173" i="17"/>
  <c r="K173" i="17"/>
  <c r="AA172" i="17"/>
  <c r="Y172" i="17"/>
  <c r="X172" i="17"/>
  <c r="M172" i="17"/>
  <c r="K172" i="17"/>
  <c r="AA171" i="17"/>
  <c r="Y171" i="17"/>
  <c r="X171" i="17"/>
  <c r="M171" i="17"/>
  <c r="K171" i="17"/>
  <c r="AA170" i="17"/>
  <c r="Y170" i="17"/>
  <c r="X170" i="17"/>
  <c r="M170" i="17"/>
  <c r="K170" i="17"/>
  <c r="AA169" i="17"/>
  <c r="Y169" i="17"/>
  <c r="X169" i="17"/>
  <c r="M169" i="17"/>
  <c r="K169" i="17"/>
  <c r="X168" i="17"/>
  <c r="M168" i="17"/>
  <c r="K168" i="17"/>
  <c r="AA167" i="17"/>
  <c r="Y167" i="17"/>
  <c r="X167" i="17"/>
  <c r="M167" i="17"/>
  <c r="K167" i="17"/>
  <c r="AA166" i="17"/>
  <c r="Y166" i="17"/>
  <c r="X166" i="17"/>
  <c r="M166" i="17"/>
  <c r="K166" i="17"/>
  <c r="X165" i="17"/>
  <c r="M165" i="17"/>
  <c r="K165" i="17"/>
  <c r="AA164" i="17"/>
  <c r="Y164" i="17"/>
  <c r="X164" i="17"/>
  <c r="M164" i="17"/>
  <c r="K164" i="17"/>
  <c r="X163" i="17"/>
  <c r="AA163" i="17" s="1"/>
  <c r="M163" i="17"/>
  <c r="K163" i="17"/>
  <c r="AA162" i="17"/>
  <c r="Y162" i="17"/>
  <c r="X162" i="17"/>
  <c r="M162" i="17"/>
  <c r="K162" i="17"/>
  <c r="Y161" i="17"/>
  <c r="X161" i="17"/>
  <c r="AA161" i="17" s="1"/>
  <c r="M161" i="17"/>
  <c r="K161" i="17"/>
  <c r="Y160" i="17"/>
  <c r="X160" i="17"/>
  <c r="AA160" i="17" s="1"/>
  <c r="M160" i="17"/>
  <c r="K160" i="17"/>
  <c r="AA159" i="17"/>
  <c r="Y159" i="17"/>
  <c r="X159" i="17"/>
  <c r="M159" i="17"/>
  <c r="K159" i="17"/>
  <c r="X158" i="17"/>
  <c r="X183" i="17" s="1"/>
  <c r="Y183" i="17" s="1"/>
  <c r="M158" i="17"/>
  <c r="K158" i="17"/>
  <c r="Z157" i="17"/>
  <c r="Y157" i="17"/>
  <c r="X157" i="17"/>
  <c r="W157" i="17"/>
  <c r="V157" i="17"/>
  <c r="U157" i="17"/>
  <c r="S157" i="17"/>
  <c r="M157" i="17"/>
  <c r="K157" i="17"/>
  <c r="Y156" i="17"/>
  <c r="T156" i="17"/>
  <c r="AA156" i="17" s="1"/>
  <c r="M156" i="17"/>
  <c r="K156" i="17"/>
  <c r="Y155" i="17"/>
  <c r="T155" i="17"/>
  <c r="AA155" i="17" s="1"/>
  <c r="M155" i="17"/>
  <c r="K155" i="17"/>
  <c r="Y154" i="17"/>
  <c r="T154" i="17"/>
  <c r="AA154" i="17" s="1"/>
  <c r="L154" i="17"/>
  <c r="I154" i="17"/>
  <c r="H154" i="17"/>
  <c r="G154" i="17"/>
  <c r="E154" i="17"/>
  <c r="Y153" i="17"/>
  <c r="T153" i="17"/>
  <c r="AA153" i="17" s="1"/>
  <c r="M153" i="17"/>
  <c r="K153" i="17"/>
  <c r="J153" i="17"/>
  <c r="F153" i="17"/>
  <c r="Y152" i="17"/>
  <c r="T152" i="17"/>
  <c r="AA152" i="17" s="1"/>
  <c r="M152" i="17"/>
  <c r="K152" i="17"/>
  <c r="J152" i="17"/>
  <c r="F152" i="17"/>
  <c r="AA151" i="17"/>
  <c r="Y151" i="17"/>
  <c r="T151" i="17"/>
  <c r="K151" i="17"/>
  <c r="J151" i="17"/>
  <c r="M151" i="17" s="1"/>
  <c r="F151" i="17"/>
  <c r="AA150" i="17"/>
  <c r="Y150" i="17"/>
  <c r="T150" i="17"/>
  <c r="J150" i="17"/>
  <c r="K150" i="17" s="1"/>
  <c r="F150" i="17"/>
  <c r="M150" i="17" s="1"/>
  <c r="AA149" i="17"/>
  <c r="Y149" i="17"/>
  <c r="T149" i="17"/>
  <c r="J149" i="17"/>
  <c r="K149" i="17" s="1"/>
  <c r="F149" i="17"/>
  <c r="Y148" i="17"/>
  <c r="T148" i="17"/>
  <c r="AA148" i="17" s="1"/>
  <c r="M148" i="17"/>
  <c r="J148" i="17"/>
  <c r="K148" i="17" s="1"/>
  <c r="F148" i="17"/>
  <c r="Y147" i="17"/>
  <c r="T147" i="17"/>
  <c r="AA147" i="17" s="1"/>
  <c r="M147" i="17"/>
  <c r="K147" i="17"/>
  <c r="J147" i="17"/>
  <c r="F147" i="17"/>
  <c r="AA146" i="17"/>
  <c r="Y146" i="17"/>
  <c r="T146" i="17"/>
  <c r="J146" i="17"/>
  <c r="F146" i="17"/>
  <c r="Y145" i="17"/>
  <c r="T145" i="17"/>
  <c r="AA145" i="17" s="1"/>
  <c r="J145" i="17"/>
  <c r="K145" i="17" s="1"/>
  <c r="F145" i="17"/>
  <c r="M145" i="17" s="1"/>
  <c r="Y144" i="17"/>
  <c r="T144" i="17"/>
  <c r="AA144" i="17" s="1"/>
  <c r="M144" i="17"/>
  <c r="K144" i="17"/>
  <c r="J144" i="17"/>
  <c r="F144" i="17"/>
  <c r="Z143" i="17"/>
  <c r="X143" i="17"/>
  <c r="W143" i="17"/>
  <c r="V143" i="17"/>
  <c r="U143" i="17"/>
  <c r="AA143" i="17" s="1"/>
  <c r="T143" i="17"/>
  <c r="S143" i="17"/>
  <c r="J143" i="17"/>
  <c r="K143" i="17" s="1"/>
  <c r="F143" i="17"/>
  <c r="M143" i="17" s="1"/>
  <c r="AA142" i="17"/>
  <c r="Y142" i="17"/>
  <c r="M142" i="17"/>
  <c r="K142" i="17"/>
  <c r="J142" i="17"/>
  <c r="F142" i="17"/>
  <c r="AA141" i="17"/>
  <c r="Y141" i="17"/>
  <c r="M141" i="17"/>
  <c r="K141" i="17"/>
  <c r="J141" i="17"/>
  <c r="F141" i="17"/>
  <c r="AA140" i="17"/>
  <c r="Y140" i="17"/>
  <c r="J140" i="17"/>
  <c r="K140" i="17" s="1"/>
  <c r="F140" i="17"/>
  <c r="M140" i="17" s="1"/>
  <c r="AA139" i="17"/>
  <c r="Y139" i="17"/>
  <c r="J139" i="17"/>
  <c r="K139" i="17" s="1"/>
  <c r="F139" i="17"/>
  <c r="AA138" i="17"/>
  <c r="Y138" i="17"/>
  <c r="M138" i="17"/>
  <c r="K138" i="17"/>
  <c r="J138" i="17"/>
  <c r="F138" i="17"/>
  <c r="AA137" i="17"/>
  <c r="Y137" i="17"/>
  <c r="J137" i="17"/>
  <c r="K137" i="17" s="1"/>
  <c r="F137" i="17"/>
  <c r="AA136" i="17"/>
  <c r="Y136" i="17"/>
  <c r="J136" i="17"/>
  <c r="K136" i="17" s="1"/>
  <c r="F136" i="17"/>
  <c r="M136" i="17" s="1"/>
  <c r="AA135" i="17"/>
  <c r="Y135" i="17"/>
  <c r="J135" i="17"/>
  <c r="K135" i="17" s="1"/>
  <c r="F135" i="17"/>
  <c r="AA134" i="17"/>
  <c r="Y134" i="17"/>
  <c r="K134" i="17"/>
  <c r="J134" i="17"/>
  <c r="F134" i="17"/>
  <c r="M134" i="17" s="1"/>
  <c r="AA133" i="17"/>
  <c r="Y133" i="17"/>
  <c r="J133" i="17"/>
  <c r="K133" i="17" s="1"/>
  <c r="F133" i="17"/>
  <c r="M133" i="17" s="1"/>
  <c r="AA132" i="17"/>
  <c r="Y132" i="17"/>
  <c r="M132" i="17"/>
  <c r="K132" i="17"/>
  <c r="J132" i="17"/>
  <c r="F132" i="17"/>
  <c r="AA131" i="17"/>
  <c r="Y131" i="17"/>
  <c r="M131" i="17"/>
  <c r="J131" i="17"/>
  <c r="F131" i="17"/>
  <c r="AA130" i="17"/>
  <c r="Y130" i="17"/>
  <c r="L130" i="17"/>
  <c r="I130" i="17"/>
  <c r="H130" i="17"/>
  <c r="G130" i="17"/>
  <c r="F130" i="17"/>
  <c r="E130" i="17"/>
  <c r="AA129" i="17"/>
  <c r="Y129" i="17"/>
  <c r="M129" i="17"/>
  <c r="K129" i="17"/>
  <c r="J129" i="17"/>
  <c r="AA128" i="17"/>
  <c r="Y128" i="17"/>
  <c r="J128" i="17"/>
  <c r="M128" i="17" s="1"/>
  <c r="AA127" i="17"/>
  <c r="Y127" i="17"/>
  <c r="J127" i="17"/>
  <c r="M127" i="17" s="1"/>
  <c r="AA126" i="17"/>
  <c r="Y126" i="17"/>
  <c r="M126" i="17"/>
  <c r="J126" i="17"/>
  <c r="K126" i="17" s="1"/>
  <c r="AA125" i="17"/>
  <c r="Y125" i="17"/>
  <c r="J125" i="17"/>
  <c r="AA124" i="17"/>
  <c r="Y124" i="17"/>
  <c r="M124" i="17"/>
  <c r="K124" i="17"/>
  <c r="J124" i="17"/>
  <c r="AA123" i="17"/>
  <c r="Y123" i="17"/>
  <c r="M123" i="17"/>
  <c r="K123" i="17"/>
  <c r="J123" i="17"/>
  <c r="Z122" i="17"/>
  <c r="W122" i="17"/>
  <c r="V122" i="17"/>
  <c r="U122" i="17"/>
  <c r="T122" i="17"/>
  <c r="S122" i="17"/>
  <c r="J122" i="17"/>
  <c r="M122" i="17" s="1"/>
  <c r="Y121" i="17"/>
  <c r="X121" i="17"/>
  <c r="AA121" i="17" s="1"/>
  <c r="L121" i="17"/>
  <c r="J121" i="17"/>
  <c r="I121" i="17"/>
  <c r="K121" i="17" s="1"/>
  <c r="H121" i="17"/>
  <c r="G121" i="17"/>
  <c r="F121" i="17"/>
  <c r="E121" i="17"/>
  <c r="M121" i="17" s="1"/>
  <c r="AA120" i="17"/>
  <c r="Y120" i="17"/>
  <c r="X120" i="17"/>
  <c r="M120" i="17"/>
  <c r="K120" i="17"/>
  <c r="AA119" i="17"/>
  <c r="Y119" i="17"/>
  <c r="X119" i="17"/>
  <c r="M119" i="17"/>
  <c r="K119" i="17"/>
  <c r="X118" i="17"/>
  <c r="AA118" i="17" s="1"/>
  <c r="M118" i="17"/>
  <c r="K118" i="17"/>
  <c r="AA117" i="17"/>
  <c r="Y117" i="17"/>
  <c r="X117" i="17"/>
  <c r="M117" i="17"/>
  <c r="K117" i="17"/>
  <c r="X116" i="17"/>
  <c r="AA116" i="17" s="1"/>
  <c r="M116" i="17"/>
  <c r="K116" i="17"/>
  <c r="X115" i="17"/>
  <c r="AA115" i="17" s="1"/>
  <c r="M115" i="17"/>
  <c r="K115" i="17"/>
  <c r="AA114" i="17"/>
  <c r="X114" i="17"/>
  <c r="Y114" i="17" s="1"/>
  <c r="M114" i="17"/>
  <c r="K114" i="17"/>
  <c r="X113" i="17"/>
  <c r="M113" i="17"/>
  <c r="K113" i="17"/>
  <c r="AA112" i="17"/>
  <c r="Y112" i="17"/>
  <c r="X112" i="17"/>
  <c r="M112" i="17"/>
  <c r="K112" i="17"/>
  <c r="AA111" i="17"/>
  <c r="Y111" i="17"/>
  <c r="X111" i="17"/>
  <c r="M111" i="17"/>
  <c r="K111" i="17"/>
  <c r="X110" i="17"/>
  <c r="AA110" i="17" s="1"/>
  <c r="M110" i="17"/>
  <c r="K110" i="17"/>
  <c r="AA109" i="17"/>
  <c r="Y109" i="17"/>
  <c r="X109" i="17"/>
  <c r="M109" i="17"/>
  <c r="K109" i="17"/>
  <c r="X108" i="17"/>
  <c r="AA108" i="17" s="1"/>
  <c r="M108" i="17"/>
  <c r="K108" i="17"/>
  <c r="X107" i="17"/>
  <c r="AA107" i="17" s="1"/>
  <c r="M107" i="17"/>
  <c r="K107" i="17"/>
  <c r="AA106" i="17"/>
  <c r="X106" i="17"/>
  <c r="Y106" i="17" s="1"/>
  <c r="M106" i="17"/>
  <c r="K106" i="17"/>
  <c r="Z105" i="17"/>
  <c r="W105" i="17"/>
  <c r="V105" i="17"/>
  <c r="U105" i="17"/>
  <c r="S105" i="17"/>
  <c r="M105" i="17"/>
  <c r="K105" i="17"/>
  <c r="AA104" i="17"/>
  <c r="X104" i="17"/>
  <c r="Y104" i="17" s="1"/>
  <c r="T104" i="17"/>
  <c r="M104" i="17"/>
  <c r="K104" i="17"/>
  <c r="X103" i="17"/>
  <c r="Y103" i="17" s="1"/>
  <c r="T103" i="17"/>
  <c r="M103" i="17"/>
  <c r="K103" i="17"/>
  <c r="X102" i="17"/>
  <c r="Y102" i="17" s="1"/>
  <c r="T102" i="17"/>
  <c r="AA102" i="17" s="1"/>
  <c r="M102" i="17"/>
  <c r="K102" i="17"/>
  <c r="AA101" i="17"/>
  <c r="Y101" i="17"/>
  <c r="X101" i="17"/>
  <c r="T101" i="17"/>
  <c r="M101" i="17"/>
  <c r="K101" i="17"/>
  <c r="AA100" i="17"/>
  <c r="X100" i="17"/>
  <c r="Y100" i="17" s="1"/>
  <c r="T100" i="17"/>
  <c r="L100" i="17"/>
  <c r="J100" i="17"/>
  <c r="I100" i="17"/>
  <c r="K100" i="17" s="1"/>
  <c r="H100" i="17"/>
  <c r="G100" i="17"/>
  <c r="F100" i="17"/>
  <c r="E100" i="17"/>
  <c r="M100" i="17" s="1"/>
  <c r="X99" i="17"/>
  <c r="Y99" i="17" s="1"/>
  <c r="T99" i="17"/>
  <c r="M99" i="17"/>
  <c r="K99" i="17"/>
  <c r="X98" i="17"/>
  <c r="Y98" i="17" s="1"/>
  <c r="T98" i="17"/>
  <c r="AA98" i="17" s="1"/>
  <c r="M98" i="17"/>
  <c r="K98" i="17"/>
  <c r="AA97" i="17"/>
  <c r="Y97" i="17"/>
  <c r="X97" i="17"/>
  <c r="T97" i="17"/>
  <c r="M97" i="17"/>
  <c r="K97" i="17"/>
  <c r="AA96" i="17"/>
  <c r="Y96" i="17"/>
  <c r="X96" i="17"/>
  <c r="T96" i="17"/>
  <c r="M96" i="17"/>
  <c r="K96" i="17"/>
  <c r="X95" i="17"/>
  <c r="Y95" i="17" s="1"/>
  <c r="T95" i="17"/>
  <c r="M95" i="17"/>
  <c r="K95" i="17"/>
  <c r="X94" i="17"/>
  <c r="Y94" i="17" s="1"/>
  <c r="T94" i="17"/>
  <c r="AA94" i="17" s="1"/>
  <c r="M94" i="17"/>
  <c r="K94" i="17"/>
  <c r="AA93" i="17"/>
  <c r="Y93" i="17"/>
  <c r="X93" i="17"/>
  <c r="T93" i="17"/>
  <c r="M93" i="17"/>
  <c r="K93" i="17"/>
  <c r="AA92" i="17"/>
  <c r="Y92" i="17"/>
  <c r="X92" i="17"/>
  <c r="T92" i="17"/>
  <c r="M92" i="17"/>
  <c r="K92" i="17"/>
  <c r="X91" i="17"/>
  <c r="Y91" i="17" s="1"/>
  <c r="T91" i="17"/>
  <c r="M91" i="17"/>
  <c r="K91" i="17"/>
  <c r="X90" i="17"/>
  <c r="Y90" i="17" s="1"/>
  <c r="T90" i="17"/>
  <c r="AA90" i="17" s="1"/>
  <c r="M90" i="17"/>
  <c r="K90" i="17"/>
  <c r="AA89" i="17"/>
  <c r="Y89" i="17"/>
  <c r="X89" i="17"/>
  <c r="T89" i="17"/>
  <c r="M89" i="17"/>
  <c r="K89" i="17"/>
  <c r="AA88" i="17"/>
  <c r="Y88" i="17"/>
  <c r="X88" i="17"/>
  <c r="T88" i="17"/>
  <c r="M88" i="17"/>
  <c r="K88" i="17"/>
  <c r="X87" i="17"/>
  <c r="Y87" i="17" s="1"/>
  <c r="T87" i="17"/>
  <c r="M87" i="17"/>
  <c r="K87" i="17"/>
  <c r="X86" i="17"/>
  <c r="Y86" i="17" s="1"/>
  <c r="T86" i="17"/>
  <c r="AA86" i="17" s="1"/>
  <c r="M86" i="17"/>
  <c r="K86" i="17"/>
  <c r="AA85" i="17"/>
  <c r="Y85" i="17"/>
  <c r="X85" i="17"/>
  <c r="T85" i="17"/>
  <c r="M85" i="17"/>
  <c r="K85" i="17"/>
  <c r="AA84" i="17"/>
  <c r="Y84" i="17"/>
  <c r="Y105" i="17" s="1"/>
  <c r="X84" i="17"/>
  <c r="T84" i="17"/>
  <c r="M84" i="17"/>
  <c r="K84" i="17"/>
  <c r="Z83" i="17"/>
  <c r="W83" i="17"/>
  <c r="V83" i="17"/>
  <c r="U83" i="17"/>
  <c r="S83" i="17"/>
  <c r="M83" i="17"/>
  <c r="K83" i="17"/>
  <c r="AA82" i="17"/>
  <c r="Y82" i="17"/>
  <c r="X82" i="17"/>
  <c r="M82" i="17"/>
  <c r="K82" i="17"/>
  <c r="X81" i="17"/>
  <c r="AA81" i="17" s="1"/>
  <c r="M81" i="17"/>
  <c r="K81" i="17"/>
  <c r="AA80" i="17"/>
  <c r="Y80" i="17"/>
  <c r="X80" i="17"/>
  <c r="M80" i="17"/>
  <c r="K80" i="17"/>
  <c r="X79" i="17"/>
  <c r="AA79" i="17" s="1"/>
  <c r="M79" i="17"/>
  <c r="K79" i="17"/>
  <c r="X78" i="17"/>
  <c r="AA78" i="17" s="1"/>
  <c r="L78" i="17"/>
  <c r="I78" i="17"/>
  <c r="H78" i="17"/>
  <c r="G78" i="17"/>
  <c r="F78" i="17"/>
  <c r="E78" i="17"/>
  <c r="AA77" i="17"/>
  <c r="Y77" i="17"/>
  <c r="X77" i="17"/>
  <c r="M77" i="17"/>
  <c r="K77" i="17"/>
  <c r="J77" i="17"/>
  <c r="X76" i="17"/>
  <c r="M76" i="17"/>
  <c r="J76" i="17"/>
  <c r="K76" i="17" s="1"/>
  <c r="X75" i="17"/>
  <c r="AA75" i="17" s="1"/>
  <c r="K75" i="17"/>
  <c r="J75" i="17"/>
  <c r="M75" i="17" s="1"/>
  <c r="AA74" i="17"/>
  <c r="Y74" i="17"/>
  <c r="X74" i="17"/>
  <c r="J74" i="17"/>
  <c r="M74" i="17" s="1"/>
  <c r="AA73" i="17"/>
  <c r="Y73" i="17"/>
  <c r="X73" i="17"/>
  <c r="M73" i="17"/>
  <c r="K73" i="17"/>
  <c r="J73" i="17"/>
  <c r="X72" i="17"/>
  <c r="M72" i="17"/>
  <c r="J72" i="17"/>
  <c r="K72" i="17" s="1"/>
  <c r="X71" i="17"/>
  <c r="AA71" i="17" s="1"/>
  <c r="K71" i="17"/>
  <c r="J71" i="17"/>
  <c r="M71" i="17" s="1"/>
  <c r="AA70" i="17"/>
  <c r="Y70" i="17"/>
  <c r="X70" i="17"/>
  <c r="J70" i="17"/>
  <c r="M70" i="17" s="1"/>
  <c r="AA69" i="17"/>
  <c r="Y69" i="17"/>
  <c r="X69" i="17"/>
  <c r="M69" i="17"/>
  <c r="K69" i="17"/>
  <c r="J69" i="17"/>
  <c r="X68" i="17"/>
  <c r="M68" i="17"/>
  <c r="J68" i="17"/>
  <c r="K68" i="17" s="1"/>
  <c r="X67" i="17"/>
  <c r="AA67" i="17" s="1"/>
  <c r="K67" i="17"/>
  <c r="J67" i="17"/>
  <c r="M67" i="17" s="1"/>
  <c r="AA66" i="17"/>
  <c r="Y66" i="17"/>
  <c r="X66" i="17"/>
  <c r="J66" i="17"/>
  <c r="M66" i="17" s="1"/>
  <c r="AA65" i="17"/>
  <c r="Y65" i="17"/>
  <c r="X65" i="17"/>
  <c r="M65" i="17"/>
  <c r="K65" i="17"/>
  <c r="J65" i="17"/>
  <c r="X64" i="17"/>
  <c r="M64" i="17"/>
  <c r="J64" i="17"/>
  <c r="K64" i="17" s="1"/>
  <c r="X63" i="17"/>
  <c r="AA63" i="17" s="1"/>
  <c r="K63" i="17"/>
  <c r="J63" i="17"/>
  <c r="M63" i="17" s="1"/>
  <c r="AA62" i="17"/>
  <c r="Y62" i="17"/>
  <c r="X62" i="17"/>
  <c r="J62" i="17"/>
  <c r="M62" i="17" s="1"/>
  <c r="Z61" i="17"/>
  <c r="X61" i="17"/>
  <c r="W61" i="17"/>
  <c r="V61" i="17"/>
  <c r="U61" i="17"/>
  <c r="T61" i="17"/>
  <c r="S61" i="17"/>
  <c r="AA61" i="17" s="1"/>
  <c r="M61" i="17"/>
  <c r="J61" i="17"/>
  <c r="K61" i="17" s="1"/>
  <c r="AA60" i="17"/>
  <c r="Y60" i="17"/>
  <c r="J60" i="17"/>
  <c r="AA59" i="17"/>
  <c r="Y59" i="17"/>
  <c r="M59" i="17"/>
  <c r="K59" i="17"/>
  <c r="J59" i="17"/>
  <c r="AA58" i="17"/>
  <c r="Y58" i="17"/>
  <c r="M58" i="17"/>
  <c r="K58" i="17"/>
  <c r="J58" i="17"/>
  <c r="AA57" i="17"/>
  <c r="Y57" i="17"/>
  <c r="J57" i="17"/>
  <c r="M57" i="17" s="1"/>
  <c r="AA56" i="17"/>
  <c r="Y56" i="17"/>
  <c r="M56" i="17"/>
  <c r="K56" i="17"/>
  <c r="J56" i="17"/>
  <c r="AA55" i="17"/>
  <c r="Y55" i="17"/>
  <c r="K55" i="17"/>
  <c r="J55" i="17"/>
  <c r="M55" i="17" s="1"/>
  <c r="AA54" i="17"/>
  <c r="Y54" i="17"/>
  <c r="J54" i="17"/>
  <c r="M54" i="17" s="1"/>
  <c r="AA53" i="17"/>
  <c r="Y53" i="17"/>
  <c r="M53" i="17"/>
  <c r="J53" i="17"/>
  <c r="K53" i="17" s="1"/>
  <c r="AA52" i="17"/>
  <c r="Y52" i="17"/>
  <c r="J52" i="17"/>
  <c r="AA51" i="17"/>
  <c r="Y51" i="17"/>
  <c r="M51" i="17"/>
  <c r="K51" i="17"/>
  <c r="J51" i="17"/>
  <c r="AA50" i="17"/>
  <c r="Y50" i="17"/>
  <c r="M50" i="17"/>
  <c r="K50" i="17"/>
  <c r="J50" i="17"/>
  <c r="AA49" i="17"/>
  <c r="Y49" i="17"/>
  <c r="J49" i="17"/>
  <c r="M49" i="17" s="1"/>
  <c r="AA48" i="17"/>
  <c r="Y48" i="17"/>
  <c r="M48" i="17"/>
  <c r="K48" i="17"/>
  <c r="J48" i="17"/>
  <c r="AA47" i="17"/>
  <c r="Y47" i="17"/>
  <c r="K47" i="17"/>
  <c r="J47" i="17"/>
  <c r="AA46" i="17"/>
  <c r="Y46" i="17"/>
  <c r="L46" i="17"/>
  <c r="J46" i="17"/>
  <c r="I46" i="17"/>
  <c r="K46" i="17" s="1"/>
  <c r="H46" i="17"/>
  <c r="G46" i="17"/>
  <c r="E46" i="17"/>
  <c r="AA45" i="17"/>
  <c r="Y45" i="17"/>
  <c r="K45" i="17"/>
  <c r="F45" i="17"/>
  <c r="M45" i="17" s="1"/>
  <c r="AA44" i="17"/>
  <c r="Y44" i="17"/>
  <c r="K44" i="17"/>
  <c r="F44" i="17"/>
  <c r="M44" i="17" s="1"/>
  <c r="AA43" i="17"/>
  <c r="Y43" i="17"/>
  <c r="M43" i="17"/>
  <c r="K43" i="17"/>
  <c r="F43" i="17"/>
  <c r="AA42" i="17"/>
  <c r="Y42" i="17"/>
  <c r="K42" i="17"/>
  <c r="F42" i="17"/>
  <c r="M42" i="17" s="1"/>
  <c r="AA41" i="17"/>
  <c r="Y41" i="17"/>
  <c r="M41" i="17"/>
  <c r="K41" i="17"/>
  <c r="F41" i="17"/>
  <c r="AA40" i="17"/>
  <c r="Y40" i="17"/>
  <c r="M40" i="17"/>
  <c r="K40" i="17"/>
  <c r="F40" i="17"/>
  <c r="AA39" i="17"/>
  <c r="Y39" i="17"/>
  <c r="K39" i="17"/>
  <c r="F39" i="17"/>
  <c r="M39" i="17" s="1"/>
  <c r="AA38" i="17"/>
  <c r="Y38" i="17"/>
  <c r="M38" i="17"/>
  <c r="K38" i="17"/>
  <c r="F38" i="17"/>
  <c r="AA37" i="17"/>
  <c r="Y37" i="17"/>
  <c r="K37" i="17"/>
  <c r="F37" i="17"/>
  <c r="M37" i="17" s="1"/>
  <c r="AA36" i="17"/>
  <c r="Y36" i="17"/>
  <c r="M36" i="17"/>
  <c r="K36" i="17"/>
  <c r="F36" i="17"/>
  <c r="AA35" i="17"/>
  <c r="Y35" i="17"/>
  <c r="M35" i="17"/>
  <c r="K35" i="17"/>
  <c r="F35" i="17"/>
  <c r="AA34" i="17"/>
  <c r="Y34" i="17"/>
  <c r="K34" i="17"/>
  <c r="F34" i="17"/>
  <c r="M34" i="17" s="1"/>
  <c r="AA33" i="17"/>
  <c r="Y33" i="17"/>
  <c r="M33" i="17"/>
  <c r="K33" i="17"/>
  <c r="F33" i="17"/>
  <c r="AA32" i="17"/>
  <c r="Y32" i="17"/>
  <c r="M32" i="17"/>
  <c r="K32" i="17"/>
  <c r="F32" i="17"/>
  <c r="AA31" i="17"/>
  <c r="Y31" i="17"/>
  <c r="K31" i="17"/>
  <c r="F31" i="17"/>
  <c r="M31" i="17" s="1"/>
  <c r="AA30" i="17"/>
  <c r="Y30" i="17"/>
  <c r="M30" i="17"/>
  <c r="K30" i="17"/>
  <c r="F30" i="17"/>
  <c r="AA29" i="17"/>
  <c r="Y29" i="17"/>
  <c r="K29" i="17"/>
  <c r="F29" i="17"/>
  <c r="M29" i="17" s="1"/>
  <c r="AA28" i="17"/>
  <c r="Y28" i="17"/>
  <c r="M28" i="17"/>
  <c r="K28" i="17"/>
  <c r="F28" i="17"/>
  <c r="AA27" i="17"/>
  <c r="Y27" i="17"/>
  <c r="Y61" i="17" s="1"/>
  <c r="K27" i="17"/>
  <c r="F27" i="17"/>
  <c r="Z26" i="17"/>
  <c r="W26" i="17"/>
  <c r="Y26" i="17" s="1"/>
  <c r="V26" i="17"/>
  <c r="U26" i="17"/>
  <c r="T26" i="17"/>
  <c r="S26" i="17"/>
  <c r="M26" i="17"/>
  <c r="K26" i="17"/>
  <c r="F26" i="17"/>
  <c r="Y25" i="17"/>
  <c r="T25" i="17"/>
  <c r="AA25" i="17" s="1"/>
  <c r="M25" i="17"/>
  <c r="K25" i="17"/>
  <c r="F25" i="17"/>
  <c r="Y24" i="17"/>
  <c r="T24" i="17"/>
  <c r="AA24" i="17" s="1"/>
  <c r="L24" i="17"/>
  <c r="I24" i="17"/>
  <c r="H24" i="17"/>
  <c r="G24" i="17"/>
  <c r="F24" i="17"/>
  <c r="E24" i="17"/>
  <c r="Y23" i="17"/>
  <c r="T23" i="17"/>
  <c r="AA23" i="17" s="1"/>
  <c r="M23" i="17"/>
  <c r="J23" i="17"/>
  <c r="K23" i="17" s="1"/>
  <c r="Y22" i="17"/>
  <c r="T22" i="17"/>
  <c r="AA22" i="17" s="1"/>
  <c r="M22" i="17"/>
  <c r="K22" i="17"/>
  <c r="J22" i="17"/>
  <c r="Y21" i="17"/>
  <c r="T21" i="17"/>
  <c r="AA21" i="17" s="1"/>
  <c r="J21" i="17"/>
  <c r="M21" i="17" s="1"/>
  <c r="AA20" i="17"/>
  <c r="Y20" i="17"/>
  <c r="T20" i="17"/>
  <c r="J20" i="17"/>
  <c r="AA19" i="17"/>
  <c r="Y19" i="17"/>
  <c r="T19" i="17"/>
  <c r="M19" i="17"/>
  <c r="J19" i="17"/>
  <c r="K19" i="17" s="1"/>
  <c r="Y18" i="17"/>
  <c r="T18" i="17"/>
  <c r="AA18" i="17" s="1"/>
  <c r="M18" i="17"/>
  <c r="K18" i="17"/>
  <c r="J18" i="17"/>
  <c r="Y17" i="17"/>
  <c r="T17" i="17"/>
  <c r="AA17" i="17" s="1"/>
  <c r="M17" i="17"/>
  <c r="J17" i="17"/>
  <c r="K17" i="17" s="1"/>
  <c r="AA16" i="17"/>
  <c r="Y16" i="17"/>
  <c r="T16" i="17"/>
  <c r="J16" i="17"/>
  <c r="AA15" i="17"/>
  <c r="Y15" i="17"/>
  <c r="T15" i="17"/>
  <c r="M15" i="17"/>
  <c r="J15" i="17"/>
  <c r="K15" i="17" s="1"/>
  <c r="Y14" i="17"/>
  <c r="T14" i="17"/>
  <c r="AA14" i="17" s="1"/>
  <c r="M14" i="17"/>
  <c r="K14" i="17"/>
  <c r="J14" i="17"/>
  <c r="Y13" i="17"/>
  <c r="T13" i="17"/>
  <c r="AA13" i="17" s="1"/>
  <c r="M13" i="17"/>
  <c r="K13" i="17"/>
  <c r="J13" i="17"/>
  <c r="AA12" i="17"/>
  <c r="Y12" i="17"/>
  <c r="T12" i="17"/>
  <c r="J12" i="17"/>
  <c r="Y11" i="17"/>
  <c r="T11" i="17"/>
  <c r="AA11" i="17" s="1"/>
  <c r="M11" i="17"/>
  <c r="J11" i="17"/>
  <c r="K11" i="17" s="1"/>
  <c r="Y10" i="17"/>
  <c r="T10" i="17"/>
  <c r="AA10" i="17" s="1"/>
  <c r="M10" i="17"/>
  <c r="K10" i="17"/>
  <c r="J10" i="17"/>
  <c r="Y9" i="17"/>
  <c r="T9" i="17"/>
  <c r="AA9" i="17" s="1"/>
  <c r="K9" i="17"/>
  <c r="J9" i="17"/>
  <c r="M9" i="17" s="1"/>
  <c r="AA8" i="17"/>
  <c r="Y8" i="17"/>
  <c r="T8" i="17"/>
  <c r="J8" i="17"/>
  <c r="J24" i="17" s="1"/>
  <c r="Y7" i="17"/>
  <c r="T7" i="17"/>
  <c r="AA7" i="17" s="1"/>
  <c r="M7" i="17"/>
  <c r="J7" i="17"/>
  <c r="K7" i="17" s="1"/>
  <c r="Q46" i="12"/>
  <c r="P46" i="12"/>
  <c r="M46" i="12"/>
  <c r="L46" i="12"/>
  <c r="K46" i="12"/>
  <c r="H46" i="12"/>
  <c r="G46" i="12"/>
  <c r="E46" i="12"/>
  <c r="D46" i="12"/>
  <c r="S45" i="12"/>
  <c r="R45" i="12"/>
  <c r="O45" i="12"/>
  <c r="J45" i="12"/>
  <c r="T45" i="12" s="1"/>
  <c r="I45" i="12"/>
  <c r="F45" i="12"/>
  <c r="S44" i="12"/>
  <c r="R44" i="12"/>
  <c r="O44" i="12"/>
  <c r="I44" i="12"/>
  <c r="J44" i="12" s="1"/>
  <c r="T44" i="12" s="1"/>
  <c r="F44" i="12"/>
  <c r="R43" i="12"/>
  <c r="O43" i="12"/>
  <c r="I43" i="12"/>
  <c r="F43" i="12"/>
  <c r="S43" i="12" s="1"/>
  <c r="R42" i="12"/>
  <c r="O42" i="12"/>
  <c r="I42" i="12"/>
  <c r="J42" i="12" s="1"/>
  <c r="T42" i="12" s="1"/>
  <c r="F42" i="12"/>
  <c r="S42" i="12" s="1"/>
  <c r="R41" i="12"/>
  <c r="N41" i="12"/>
  <c r="O41" i="12" s="1"/>
  <c r="I41" i="12"/>
  <c r="F41" i="12"/>
  <c r="S41" i="12" s="1"/>
  <c r="T40" i="12"/>
  <c r="R40" i="12"/>
  <c r="N40" i="12"/>
  <c r="O40" i="12" s="1"/>
  <c r="J40" i="12"/>
  <c r="I40" i="12"/>
  <c r="F40" i="12"/>
  <c r="S40" i="12" s="1"/>
  <c r="R39" i="12"/>
  <c r="O39" i="12"/>
  <c r="I39" i="12"/>
  <c r="F39" i="12"/>
  <c r="S39" i="12" s="1"/>
  <c r="R38" i="12"/>
  <c r="O38" i="12"/>
  <c r="I38" i="12"/>
  <c r="F38" i="12"/>
  <c r="S38" i="12" s="1"/>
  <c r="R37" i="12"/>
  <c r="N37" i="12"/>
  <c r="O37" i="12" s="1"/>
  <c r="I37" i="12"/>
  <c r="F37" i="12"/>
  <c r="J37" i="12" s="1"/>
  <c r="T37" i="12" s="1"/>
  <c r="T36" i="12"/>
  <c r="S36" i="12"/>
  <c r="R36" i="12"/>
  <c r="O36" i="12"/>
  <c r="I36" i="12"/>
  <c r="F36" i="12"/>
  <c r="J36" i="12" s="1"/>
  <c r="S35" i="12"/>
  <c r="R35" i="12"/>
  <c r="O35" i="12"/>
  <c r="N35" i="12"/>
  <c r="I35" i="12"/>
  <c r="F35" i="12"/>
  <c r="J35" i="12" s="1"/>
  <c r="T35" i="12" s="1"/>
  <c r="S34" i="12"/>
  <c r="R34" i="12"/>
  <c r="O34" i="12"/>
  <c r="I34" i="12"/>
  <c r="F34" i="12"/>
  <c r="J34" i="12" s="1"/>
  <c r="T34" i="12" s="1"/>
  <c r="S33" i="12"/>
  <c r="R33" i="12"/>
  <c r="O33" i="12"/>
  <c r="J33" i="12"/>
  <c r="T33" i="12" s="1"/>
  <c r="I33" i="12"/>
  <c r="F33" i="12"/>
  <c r="S32" i="12"/>
  <c r="R32" i="12"/>
  <c r="O32" i="12"/>
  <c r="N32" i="12"/>
  <c r="J32" i="12"/>
  <c r="I32" i="12"/>
  <c r="F32" i="12"/>
  <c r="S31" i="12"/>
  <c r="R31" i="12"/>
  <c r="O31" i="12"/>
  <c r="N31" i="12"/>
  <c r="J31" i="12"/>
  <c r="I31" i="12"/>
  <c r="F31" i="12"/>
  <c r="S30" i="12"/>
  <c r="R30" i="12"/>
  <c r="N30" i="12"/>
  <c r="O30" i="12" s="1"/>
  <c r="J30" i="12"/>
  <c r="I30" i="12"/>
  <c r="F30" i="12"/>
  <c r="S29" i="12"/>
  <c r="R29" i="12"/>
  <c r="O29" i="12"/>
  <c r="I29" i="12"/>
  <c r="J29" i="12" s="1"/>
  <c r="T29" i="12" s="1"/>
  <c r="F29" i="12"/>
  <c r="R28" i="12"/>
  <c r="O28" i="12"/>
  <c r="I28" i="12"/>
  <c r="F28" i="12"/>
  <c r="J28" i="12" s="1"/>
  <c r="T28" i="12" s="1"/>
  <c r="S27" i="12"/>
  <c r="R27" i="12"/>
  <c r="O27" i="12"/>
  <c r="I27" i="12"/>
  <c r="J27" i="12" s="1"/>
  <c r="T27" i="12" s="1"/>
  <c r="F27" i="12"/>
  <c r="R26" i="12"/>
  <c r="O26" i="12"/>
  <c r="I26" i="12"/>
  <c r="F26" i="12"/>
  <c r="S26" i="12" s="1"/>
  <c r="R25" i="12"/>
  <c r="O25" i="12"/>
  <c r="N25" i="12"/>
  <c r="I25" i="12"/>
  <c r="F25" i="12"/>
  <c r="S25" i="12" s="1"/>
  <c r="T24" i="12"/>
  <c r="R24" i="12"/>
  <c r="O24" i="12"/>
  <c r="J24" i="12"/>
  <c r="I24" i="12"/>
  <c r="F24" i="12"/>
  <c r="S24" i="12" s="1"/>
  <c r="T23" i="12"/>
  <c r="S23" i="12"/>
  <c r="R23" i="12"/>
  <c r="O23" i="12"/>
  <c r="J23" i="12"/>
  <c r="I23" i="12"/>
  <c r="F23" i="12"/>
  <c r="S22" i="12"/>
  <c r="R22" i="12"/>
  <c r="O22" i="12"/>
  <c r="I22" i="12"/>
  <c r="F22" i="12"/>
  <c r="J22" i="12" s="1"/>
  <c r="T22" i="12" s="1"/>
  <c r="R21" i="12"/>
  <c r="N21" i="12"/>
  <c r="O21" i="12" s="1"/>
  <c r="I21" i="12"/>
  <c r="F21" i="12"/>
  <c r="S21" i="12" s="1"/>
  <c r="S20" i="12"/>
  <c r="R20" i="12"/>
  <c r="O20" i="12"/>
  <c r="J20" i="12"/>
  <c r="T20" i="12" s="1"/>
  <c r="I20" i="12"/>
  <c r="F20" i="12"/>
  <c r="S19" i="12"/>
  <c r="R19" i="12"/>
  <c r="N19" i="12"/>
  <c r="O19" i="12" s="1"/>
  <c r="J19" i="12"/>
  <c r="I19" i="12"/>
  <c r="F19" i="12"/>
  <c r="S18" i="12"/>
  <c r="R18" i="12"/>
  <c r="N18" i="12"/>
  <c r="O18" i="12" s="1"/>
  <c r="J18" i="12"/>
  <c r="I18" i="12"/>
  <c r="F18" i="12"/>
  <c r="S17" i="12"/>
  <c r="R17" i="12"/>
  <c r="O17" i="12"/>
  <c r="I17" i="12"/>
  <c r="J17" i="12" s="1"/>
  <c r="T17" i="12" s="1"/>
  <c r="F17" i="12"/>
  <c r="S16" i="12"/>
  <c r="R16" i="12"/>
  <c r="O16" i="12"/>
  <c r="N16" i="12"/>
  <c r="I16" i="12"/>
  <c r="J16" i="12" s="1"/>
  <c r="T16" i="12" s="1"/>
  <c r="F16" i="12"/>
  <c r="S15" i="12"/>
  <c r="R15" i="12"/>
  <c r="O15" i="12"/>
  <c r="N15" i="12"/>
  <c r="I15" i="12"/>
  <c r="J15" i="12" s="1"/>
  <c r="T15" i="12" s="1"/>
  <c r="F15" i="12"/>
  <c r="R14" i="12"/>
  <c r="O14" i="12"/>
  <c r="I14" i="12"/>
  <c r="F14" i="12"/>
  <c r="S14" i="12" s="1"/>
  <c r="S13" i="12"/>
  <c r="R13" i="12"/>
  <c r="O13" i="12"/>
  <c r="J13" i="12"/>
  <c r="T13" i="12" s="1"/>
  <c r="I13" i="12"/>
  <c r="F13" i="12"/>
  <c r="R12" i="12"/>
  <c r="R46" i="12" s="1"/>
  <c r="O12" i="12"/>
  <c r="N12" i="12"/>
  <c r="I12" i="12"/>
  <c r="F12" i="12"/>
  <c r="S12" i="12" s="1"/>
  <c r="R11" i="12"/>
  <c r="O11" i="12"/>
  <c r="J11" i="12"/>
  <c r="T11" i="12" s="1"/>
  <c r="I11" i="12"/>
  <c r="F11" i="12"/>
  <c r="S11" i="12" s="1"/>
  <c r="S10" i="12"/>
  <c r="R10" i="12"/>
  <c r="N10" i="12"/>
  <c r="O10" i="12" s="1"/>
  <c r="J10" i="12"/>
  <c r="T10" i="12" s="1"/>
  <c r="I10" i="12"/>
  <c r="I46" i="12" s="1"/>
  <c r="F10" i="12"/>
  <c r="H31" i="4"/>
  <c r="G31" i="4"/>
  <c r="F31" i="4"/>
  <c r="D31" i="4"/>
  <c r="C31" i="4"/>
  <c r="E30" i="4"/>
  <c r="I30" i="4" s="1"/>
  <c r="I29" i="4"/>
  <c r="E29" i="4"/>
  <c r="E28" i="4"/>
  <c r="E31" i="4" s="1"/>
  <c r="I27" i="4"/>
  <c r="E27" i="4"/>
  <c r="I26" i="4"/>
  <c r="F20" i="4"/>
  <c r="E20" i="4"/>
  <c r="D20" i="4"/>
  <c r="C20" i="4"/>
  <c r="G20" i="4" s="1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8"/>
  <c r="F6" i="8" s="1"/>
  <c r="F5" i="8"/>
  <c r="F18" i="8" s="1"/>
  <c r="C1" i="8"/>
  <c r="B1" i="8"/>
  <c r="B5" i="8" l="1"/>
  <c r="B9" i="8" s="1"/>
  <c r="F11" i="8"/>
  <c r="C5" i="8"/>
  <c r="B6" i="8" s="1"/>
  <c r="F13" i="8"/>
  <c r="F15" i="8"/>
  <c r="F17" i="8"/>
  <c r="F9" i="8"/>
  <c r="F19" i="8"/>
  <c r="M24" i="17"/>
  <c r="O46" i="12"/>
  <c r="T19" i="12"/>
  <c r="I31" i="4"/>
  <c r="S46" i="12"/>
  <c r="T18" i="12"/>
  <c r="B8" i="8"/>
  <c r="B12" i="8"/>
  <c r="B16" i="8"/>
  <c r="I28" i="4"/>
  <c r="S28" i="12"/>
  <c r="T32" i="12"/>
  <c r="M52" i="17"/>
  <c r="K52" i="17"/>
  <c r="M60" i="17"/>
  <c r="K60" i="17"/>
  <c r="Y79" i="17"/>
  <c r="Y108" i="17"/>
  <c r="Y116" i="17"/>
  <c r="K128" i="17"/>
  <c r="AA168" i="17"/>
  <c r="Y168" i="17"/>
  <c r="M222" i="17"/>
  <c r="AA255" i="17"/>
  <c r="T288" i="17"/>
  <c r="AA288" i="17" s="1"/>
  <c r="M257" i="17"/>
  <c r="K257" i="17"/>
  <c r="X306" i="17"/>
  <c r="AA306" i="17" s="1"/>
  <c r="AA291" i="17"/>
  <c r="AA293" i="17"/>
  <c r="M320" i="17"/>
  <c r="AA411" i="17"/>
  <c r="F8" i="8"/>
  <c r="F12" i="8"/>
  <c r="F16" i="8"/>
  <c r="J14" i="12"/>
  <c r="T14" i="12" s="1"/>
  <c r="J25" i="12"/>
  <c r="T25" i="12" s="1"/>
  <c r="J26" i="12"/>
  <c r="T26" i="12" s="1"/>
  <c r="T31" i="12"/>
  <c r="J41" i="12"/>
  <c r="T41" i="12" s="1"/>
  <c r="J46" i="12"/>
  <c r="M12" i="17"/>
  <c r="K12" i="17"/>
  <c r="T105" i="17"/>
  <c r="AA105" i="17" s="1"/>
  <c r="AA87" i="17"/>
  <c r="AA95" i="17"/>
  <c r="F154" i="17"/>
  <c r="M199" i="17"/>
  <c r="M201" i="17"/>
  <c r="Y291" i="17"/>
  <c r="AA331" i="17"/>
  <c r="T354" i="17"/>
  <c r="AA354" i="17" s="1"/>
  <c r="AA389" i="17"/>
  <c r="AA72" i="17"/>
  <c r="Y72" i="17"/>
  <c r="M315" i="17"/>
  <c r="K315" i="17"/>
  <c r="B13" i="8"/>
  <c r="B17" i="8"/>
  <c r="T30" i="12"/>
  <c r="J78" i="17"/>
  <c r="M47" i="17"/>
  <c r="J154" i="17"/>
  <c r="M154" i="17" s="1"/>
  <c r="Y207" i="17"/>
  <c r="X223" i="17"/>
  <c r="Y223" i="17" s="1"/>
  <c r="M242" i="17"/>
  <c r="K242" i="17"/>
  <c r="J260" i="17"/>
  <c r="AA318" i="17"/>
  <c r="Y318" i="17"/>
  <c r="AA64" i="17"/>
  <c r="Y64" i="17"/>
  <c r="M20" i="17"/>
  <c r="K20" i="17"/>
  <c r="S37" i="12"/>
  <c r="F46" i="17"/>
  <c r="M46" i="17" s="1"/>
  <c r="X105" i="17"/>
  <c r="J130" i="17"/>
  <c r="M130" i="17" s="1"/>
  <c r="M208" i="17"/>
  <c r="K208" i="17"/>
  <c r="K227" i="17" s="1"/>
  <c r="M224" i="17"/>
  <c r="K224" i="17"/>
  <c r="AA316" i="17"/>
  <c r="Y316" i="17"/>
  <c r="K13" i="14"/>
  <c r="M8" i="17"/>
  <c r="K8" i="17"/>
  <c r="K24" i="17" s="1"/>
  <c r="AA68" i="17"/>
  <c r="Y68" i="17"/>
  <c r="N46" i="12"/>
  <c r="AA173" i="17"/>
  <c r="Y173" i="17"/>
  <c r="B10" i="8"/>
  <c r="B14" i="8"/>
  <c r="F46" i="12"/>
  <c r="J12" i="12"/>
  <c r="T12" i="12" s="1"/>
  <c r="T46" i="12" s="1"/>
  <c r="J21" i="12"/>
  <c r="T21" i="12" s="1"/>
  <c r="J43" i="12"/>
  <c r="T43" i="12" s="1"/>
  <c r="M16" i="17"/>
  <c r="K16" i="17"/>
  <c r="K21" i="17"/>
  <c r="X83" i="17"/>
  <c r="AA83" i="17" s="1"/>
  <c r="AA157" i="17"/>
  <c r="M185" i="17"/>
  <c r="K185" i="17"/>
  <c r="K201" i="17" s="1"/>
  <c r="M206" i="17"/>
  <c r="T254" i="17"/>
  <c r="AA254" i="17" s="1"/>
  <c r="AA224" i="17"/>
  <c r="M317" i="17"/>
  <c r="K317" i="17"/>
  <c r="AA76" i="17"/>
  <c r="Y76" i="17"/>
  <c r="M146" i="17"/>
  <c r="K146" i="17"/>
  <c r="M183" i="17"/>
  <c r="F201" i="17"/>
  <c r="M250" i="17"/>
  <c r="K250" i="17"/>
  <c r="F10" i="8"/>
  <c r="F14" i="8"/>
  <c r="J38" i="12"/>
  <c r="T38" i="12" s="1"/>
  <c r="J39" i="12"/>
  <c r="T39" i="12" s="1"/>
  <c r="AA26" i="17"/>
  <c r="M27" i="17"/>
  <c r="M78" i="17"/>
  <c r="AA91" i="17"/>
  <c r="AA99" i="17"/>
  <c r="AA103" i="17"/>
  <c r="AA113" i="17"/>
  <c r="Y113" i="17"/>
  <c r="M125" i="17"/>
  <c r="K125" i="17"/>
  <c r="M137" i="17"/>
  <c r="T157" i="17"/>
  <c r="M190" i="17"/>
  <c r="M215" i="17"/>
  <c r="K215" i="17"/>
  <c r="AA298" i="17"/>
  <c r="Y298" i="17"/>
  <c r="K33" i="14"/>
  <c r="Y143" i="17"/>
  <c r="AA320" i="17"/>
  <c r="Y320" i="17"/>
  <c r="K49" i="17"/>
  <c r="K57" i="17"/>
  <c r="K62" i="17"/>
  <c r="K78" i="17" s="1"/>
  <c r="K66" i="17"/>
  <c r="K70" i="17"/>
  <c r="K74" i="17"/>
  <c r="Y81" i="17"/>
  <c r="Y110" i="17"/>
  <c r="Y118" i="17"/>
  <c r="X122" i="17"/>
  <c r="AA122" i="17" s="1"/>
  <c r="Y158" i="17"/>
  <c r="Y163" i="17"/>
  <c r="Y177" i="17"/>
  <c r="AA183" i="17"/>
  <c r="K203" i="17"/>
  <c r="M211" i="17"/>
  <c r="K211" i="17"/>
  <c r="Y212" i="17"/>
  <c r="K226" i="17"/>
  <c r="J227" i="17"/>
  <c r="M227" i="17" s="1"/>
  <c r="K259" i="17"/>
  <c r="M277" i="17"/>
  <c r="F307" i="17"/>
  <c r="M307" i="17" s="1"/>
  <c r="Y300" i="17"/>
  <c r="M308" i="17"/>
  <c r="M324" i="17"/>
  <c r="Y330" i="17"/>
  <c r="K332" i="17"/>
  <c r="K54" i="17"/>
  <c r="Y63" i="17"/>
  <c r="Y67" i="17"/>
  <c r="Y71" i="17"/>
  <c r="Y75" i="17"/>
  <c r="Y78" i="17"/>
  <c r="Y107" i="17"/>
  <c r="Y122" i="17" s="1"/>
  <c r="Y115" i="17"/>
  <c r="K122" i="17"/>
  <c r="K127" i="17"/>
  <c r="M139" i="17"/>
  <c r="M149" i="17"/>
  <c r="AA158" i="17"/>
  <c r="AA165" i="17"/>
  <c r="Y165" i="17"/>
  <c r="Y179" i="17"/>
  <c r="M188" i="17"/>
  <c r="K193" i="17"/>
  <c r="M200" i="17"/>
  <c r="AA208" i="17"/>
  <c r="AA211" i="17"/>
  <c r="K220" i="17"/>
  <c r="K244" i="17"/>
  <c r="K252" i="17"/>
  <c r="AA302" i="17"/>
  <c r="Y302" i="17"/>
  <c r="Y306" i="17"/>
  <c r="AA308" i="17"/>
  <c r="Y308" i="17"/>
  <c r="K319" i="17"/>
  <c r="K321" i="17"/>
  <c r="Y322" i="17"/>
  <c r="AA324" i="17"/>
  <c r="Y324" i="17"/>
  <c r="H44" i="14"/>
  <c r="AA181" i="17"/>
  <c r="Y181" i="17"/>
  <c r="M196" i="17"/>
  <c r="M246" i="17"/>
  <c r="K246" i="17"/>
  <c r="M254" i="17"/>
  <c r="K254" i="17"/>
  <c r="AA292" i="17"/>
  <c r="Y292" i="17"/>
  <c r="M387" i="17"/>
  <c r="I7" i="14"/>
  <c r="AA184" i="17"/>
  <c r="T204" i="17"/>
  <c r="AA204" i="17" s="1"/>
  <c r="J201" i="17"/>
  <c r="M260" i="17"/>
  <c r="AA312" i="17"/>
  <c r="Y312" i="17"/>
  <c r="AA328" i="17"/>
  <c r="Y328" i="17"/>
  <c r="F413" i="17"/>
  <c r="M413" i="17" s="1"/>
  <c r="E42" i="13"/>
  <c r="D44" i="14"/>
  <c r="K131" i="17"/>
  <c r="K154" i="17" s="1"/>
  <c r="M135" i="17"/>
  <c r="Y176" i="17"/>
  <c r="AA207" i="17"/>
  <c r="M219" i="17"/>
  <c r="K219" i="17"/>
  <c r="F241" i="17"/>
  <c r="M241" i="17" s="1"/>
  <c r="K255" i="17"/>
  <c r="Y296" i="17"/>
  <c r="Y304" i="17"/>
  <c r="X330" i="17"/>
  <c r="AA330" i="17" s="1"/>
  <c r="M316" i="17"/>
  <c r="M331" i="17"/>
  <c r="B18" i="8" l="1"/>
  <c r="B11" i="8"/>
  <c r="B19" i="8"/>
  <c r="B15" i="8"/>
  <c r="AA223" i="17"/>
  <c r="K260" i="17"/>
  <c r="K7" i="14"/>
  <c r="K44" i="14" s="1"/>
  <c r="I44" i="14"/>
  <c r="Y83" i="17"/>
  <c r="K130" i="17"/>
</calcChain>
</file>

<file path=xl/sharedStrings.xml><?xml version="1.0" encoding="utf-8"?>
<sst xmlns="http://schemas.openxmlformats.org/spreadsheetml/2006/main" count="2733" uniqueCount="963">
  <si>
    <t>PREVIOUS MONTH</t>
  </si>
  <si>
    <t>CURRENTMONTH</t>
  </si>
  <si>
    <t>YEAR</t>
  </si>
  <si>
    <t>MONTH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</si>
  <si>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</si>
  <si>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</si>
  <si>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</si>
  <si>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</si>
  <si>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</si>
  <si>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</si>
  <si>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</si>
  <si>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</si>
  <si>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</si>
  <si>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</si>
  <si>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</si>
  <si>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</si>
  <si>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</si>
  <si>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Office of the Accountant General of the Federation</t>
  </si>
  <si>
    <t xml:space="preserve">  Federation Account Department</t>
  </si>
  <si>
    <t>Summary of Gross Revenue Allocation by Federation Account Allocation Committee for the Month of September, 2022 Shared in October, 2022</t>
  </si>
  <si>
    <t>S/n</t>
  </si>
  <si>
    <t>Beneficiaries</t>
  </si>
  <si>
    <t>Statutory</t>
  </si>
  <si>
    <t>Distribution of ₦60 Billion from Non oil for the month of October</t>
  </si>
  <si>
    <t>Electronic Money Transfer Levy (EMTL)</t>
  </si>
  <si>
    <t>VAT</t>
  </si>
  <si>
    <t>Total</t>
  </si>
  <si>
    <t>₦</t>
  </si>
  <si>
    <t xml:space="preserve">FGN </t>
  </si>
  <si>
    <t xml:space="preserve">State </t>
  </si>
  <si>
    <t xml:space="preserve">LGCs </t>
  </si>
  <si>
    <t>13% Derivation Fund</t>
  </si>
  <si>
    <t>Cost of Collection - NCS</t>
  </si>
  <si>
    <t xml:space="preserve"> Cost of Collections - FIRS</t>
  </si>
  <si>
    <t xml:space="preserve"> Cost of Collections - NUPRC</t>
  </si>
  <si>
    <t>FIRS Refund on Cost of Collection</t>
  </si>
  <si>
    <t>FIRS Refund</t>
  </si>
  <si>
    <t>13% Derivation Refund to Oil Producing States</t>
  </si>
  <si>
    <t>13% Derivation Refunds on Subsidy and Priority Projects  2022</t>
  </si>
  <si>
    <t>13% Refunds on Subsidy, Priority Projects from 1999 to 2021</t>
  </si>
  <si>
    <t>North East Development Commission</t>
  </si>
  <si>
    <t xml:space="preserve">Transfer to Non-Oil Excess Account </t>
  </si>
  <si>
    <t>TOTAL</t>
  </si>
  <si>
    <t>Distribution of Revenue Allocation to FGN by Federation Account Allocation Committee for the Month of September, 2022 Shared in October, 2022</t>
  </si>
  <si>
    <t>4=2-3</t>
  </si>
  <si>
    <t>8=4+5+6+7</t>
  </si>
  <si>
    <t>Gross Statutory Allocation</t>
  </si>
  <si>
    <t>Total Deduction</t>
  </si>
  <si>
    <t>Net Statutory Allocation</t>
  </si>
  <si>
    <t>Distribution of ₦60 Billion from Non Oil for the month of October</t>
  </si>
  <si>
    <t>FGN (CRF Account)</t>
  </si>
  <si>
    <t>Share of Derivation &amp; Ecology</t>
  </si>
  <si>
    <t>Stabilization</t>
  </si>
  <si>
    <t>Development of Natural Resources</t>
  </si>
  <si>
    <t>FCT-Abuja</t>
  </si>
  <si>
    <r>
      <rPr>
        <sz val="16"/>
        <rFont val="Times New Roman"/>
        <charset val="134"/>
      </rPr>
      <t xml:space="preserve">Source: </t>
    </r>
    <r>
      <rPr>
        <b/>
        <sz val="16"/>
        <rFont val="Times New Roman"/>
        <charset val="134"/>
      </rPr>
      <t>Office of the Accountant-General of the Federation</t>
    </r>
  </si>
  <si>
    <r>
      <rPr>
        <b/>
        <sz val="16"/>
        <rFont val="Times New Roman"/>
        <charset val="134"/>
      </rPr>
      <t xml:space="preserve">The above information is also available on the Federal Ministry of Finance website </t>
    </r>
    <r>
      <rPr>
        <b/>
        <u/>
        <sz val="16"/>
        <rFont val="Times New Roman"/>
        <charset val="134"/>
      </rPr>
      <t>www.fmf.gov.ng</t>
    </r>
    <r>
      <rPr>
        <b/>
        <sz val="16"/>
        <rFont val="Times New Roman"/>
        <charset val="134"/>
      </rPr>
      <t xml:space="preserve"> and Office of Accountant-General of the Federation website </t>
    </r>
    <r>
      <rPr>
        <b/>
        <u/>
        <sz val="16"/>
        <rFont val="Times New Roman"/>
        <charset val="134"/>
      </rPr>
      <t>www.oagf.gov.ng</t>
    </r>
    <r>
      <rPr>
        <b/>
        <sz val="16"/>
        <rFont val="Times New Roman"/>
        <charset val="134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charset val="134"/>
      </rPr>
      <t>www.budgetoffice.gov.ng</t>
    </r>
    <r>
      <rPr>
        <b/>
        <sz val="16"/>
        <rFont val="Times New Roman"/>
        <charset val="134"/>
      </rPr>
      <t xml:space="preserve"> also contains information about the Budget.</t>
    </r>
  </si>
  <si>
    <t>……………………………………………………………</t>
  </si>
  <si>
    <t>Mrs (Dr) Zainab S. Ahmed</t>
  </si>
  <si>
    <t>Hon. Minister of  Finance, Budget and National Planning</t>
  </si>
  <si>
    <t>Abuja. Nigeria.</t>
  </si>
  <si>
    <t>Office  of the Accountant General of the Federation</t>
  </si>
  <si>
    <t>Federation Account Department</t>
  </si>
  <si>
    <t>Table III</t>
  </si>
  <si>
    <t>Distribution of Revenue Allocation to State Governments by Federation Account Allocation Committee for the month of September,  2022 shared in October, 2022</t>
  </si>
  <si>
    <t>6=4+5</t>
  </si>
  <si>
    <t>10=6-(7+8+9)</t>
  </si>
  <si>
    <t>19=6+11+12+15</t>
  </si>
  <si>
    <t>20=10+11+12+15+18</t>
  </si>
  <si>
    <t>No. of LGCs</t>
  </si>
  <si>
    <t>Statutory Allocation</t>
  </si>
  <si>
    <t>13% Share of Derivation (Net)</t>
  </si>
  <si>
    <t>Gross Total</t>
  </si>
  <si>
    <t>Deductions</t>
  </si>
  <si>
    <t>Distribution of ₦60 billion from non oil for the month of October</t>
  </si>
  <si>
    <t>TOTAL Share of Ecology</t>
  </si>
  <si>
    <t>Transfer of 50% Share of Ecology to NDDC/HYPPADEC</t>
  </si>
  <si>
    <t>Net Share of Ecology</t>
  </si>
  <si>
    <t>Gross VAT Allocation</t>
  </si>
  <si>
    <t>VAT Deduction</t>
  </si>
  <si>
    <t>Net VAT Allocation</t>
  </si>
  <si>
    <t>Total Gross Amount</t>
  </si>
  <si>
    <t>Total Net Amount</t>
  </si>
  <si>
    <t>External Debt</t>
  </si>
  <si>
    <t>Contractual Obligation (ISPO)</t>
  </si>
  <si>
    <t xml:space="preserve">Other Deductions  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</si>
  <si>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</si>
  <si>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</si>
  <si>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</si>
  <si>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</si>
  <si>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</si>
  <si>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</si>
  <si>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</si>
  <si>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</si>
  <si>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</si>
  <si>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</si>
  <si>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</si>
  <si>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</si>
  <si>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</si>
  <si>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</si>
  <si>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</si>
  <si>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</si>
  <si>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</si>
  <si>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</si>
  <si>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</si>
  <si>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</si>
  <si>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</si>
  <si>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</si>
  <si>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</si>
  <si>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</si>
  <si>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</si>
  <si>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</si>
  <si>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</si>
  <si>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</si>
  <si>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</si>
  <si>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</si>
  <si>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</si>
  <si>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</si>
  <si>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</si>
  <si>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</si>
  <si>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</si>
  <si>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</si>
  <si>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Office of the Accountant-General of the Federation</t>
  </si>
  <si>
    <t xml:space="preserve"> Distribution  of Revenue Allocation to Local Government Councils by Federation Account Allocation Committee for the Month of September,  2022 shared in October, 2022</t>
  </si>
  <si>
    <t>States</t>
  </si>
  <si>
    <t>Local Government Councils</t>
  </si>
  <si>
    <t>Deduction</t>
  </si>
  <si>
    <t>Distribution of =N=60 billion from Non Oil for the month of October, 2022</t>
  </si>
  <si>
    <t>Total Ecological Funds</t>
  </si>
  <si>
    <t>Value Added Tax</t>
  </si>
  <si>
    <t>Total Allocation</t>
  </si>
  <si>
    <t>State</t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</si>
  <si>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</si>
  <si>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</si>
  <si>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</si>
  <si>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</si>
  <si>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</si>
  <si>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</si>
  <si>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</si>
  <si>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</si>
  <si>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</si>
  <si>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</si>
  <si>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</si>
  <si>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</si>
  <si>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</si>
  <si>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</si>
  <si>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</si>
  <si>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</si>
  <si>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</si>
  <si>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</si>
  <si>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</si>
  <si>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</si>
  <si>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</si>
  <si>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</si>
  <si>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</si>
  <si>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</si>
  <si>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</si>
  <si>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</si>
  <si>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</si>
  <si>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</si>
  <si>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</si>
  <si>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</si>
  <si>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</si>
  <si>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</si>
  <si>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</si>
  <si>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</si>
  <si>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</si>
  <si>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>Adamawa</t>
  </si>
  <si>
    <t>DEMSA</t>
  </si>
  <si>
    <t>WUDIL</t>
  </si>
  <si>
    <t>FUFORE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</si>
  <si>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</si>
  <si>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</si>
  <si>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</si>
  <si>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</si>
  <si>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</si>
  <si>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</si>
  <si>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</si>
  <si>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</si>
  <si>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</si>
  <si>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</si>
  <si>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</si>
  <si>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</si>
  <si>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</si>
  <si>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</si>
  <si>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</si>
  <si>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</si>
  <si>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</si>
  <si>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</si>
  <si>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</si>
  <si>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</si>
  <si>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</si>
  <si>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</si>
  <si>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</si>
  <si>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</si>
  <si>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</si>
  <si>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</si>
  <si>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</si>
  <si>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</si>
  <si>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</si>
  <si>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</si>
  <si>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</si>
  <si>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</si>
  <si>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</si>
  <si>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</si>
  <si>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</si>
  <si>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</si>
  <si>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</si>
  <si>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</si>
  <si>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</si>
  <si>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</si>
  <si>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 xml:space="preserve">AkWA IBOM 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</si>
  <si>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</si>
  <si>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</si>
  <si>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</si>
  <si>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</si>
  <si>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</si>
  <si>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</si>
  <si>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</si>
  <si>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</si>
  <si>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</si>
  <si>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</si>
  <si>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</si>
  <si>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</si>
  <si>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</si>
  <si>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</si>
  <si>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</si>
  <si>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</si>
  <si>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</si>
  <si>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</si>
  <si>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</si>
  <si>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</si>
  <si>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</si>
  <si>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</si>
  <si>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</si>
  <si>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</si>
  <si>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</si>
  <si>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</si>
  <si>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</si>
  <si>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</si>
  <si>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</si>
  <si>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</si>
  <si>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</si>
  <si>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</si>
  <si>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</si>
  <si>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</si>
  <si>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</si>
  <si>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</si>
  <si>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</si>
  <si>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</si>
  <si>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</si>
  <si>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</si>
  <si>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</si>
  <si>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</si>
  <si>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</si>
  <si>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</si>
  <si>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</si>
  <si>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</si>
  <si>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</si>
  <si>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</si>
  <si>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</si>
  <si>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</si>
  <si>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</si>
  <si>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</si>
  <si>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</si>
  <si>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</si>
  <si>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</si>
  <si>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</si>
  <si>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</si>
  <si>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</si>
  <si>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</si>
  <si>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</si>
  <si>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</si>
  <si>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</si>
  <si>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</si>
  <si>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 xml:space="preserve">ANAMBRA 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</si>
  <si>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</si>
  <si>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</si>
  <si>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</si>
  <si>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</si>
  <si>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</si>
  <si>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</si>
  <si>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</si>
  <si>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</si>
  <si>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</si>
  <si>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KEBBI TOTAL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</si>
  <si>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</si>
  <si>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</si>
  <si>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</si>
  <si>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</si>
  <si>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</si>
  <si>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</si>
  <si>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</si>
  <si>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</si>
  <si>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</si>
  <si>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</si>
  <si>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</si>
  <si>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</si>
  <si>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</si>
  <si>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</si>
  <si>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</si>
  <si>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</si>
  <si>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</si>
  <si>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</si>
  <si>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</si>
  <si>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</si>
  <si>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</si>
  <si>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</si>
  <si>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</si>
  <si>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</si>
  <si>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</si>
  <si>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</si>
  <si>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</si>
  <si>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</si>
  <si>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</si>
  <si>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</si>
  <si>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</si>
  <si>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</si>
  <si>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</si>
  <si>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 xml:space="preserve">BAUCHI 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</si>
  <si>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</si>
  <si>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</si>
  <si>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</si>
  <si>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</si>
  <si>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</si>
  <si>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</si>
  <si>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</si>
  <si>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</si>
  <si>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KOGI TOTAL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</si>
  <si>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</si>
  <si>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</si>
  <si>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</si>
  <si>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</si>
  <si>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</si>
  <si>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</si>
  <si>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</si>
  <si>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</si>
  <si>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</si>
  <si>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</si>
  <si>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</si>
  <si>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</si>
  <si>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</si>
  <si>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</si>
  <si>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</si>
  <si>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</si>
  <si>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</si>
  <si>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</si>
  <si>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</si>
  <si>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</si>
  <si>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</si>
  <si>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</si>
  <si>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</si>
  <si>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</si>
  <si>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</si>
  <si>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</si>
  <si>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</si>
  <si>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</si>
  <si>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</si>
  <si>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</si>
  <si>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</si>
  <si>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 xml:space="preserve">BAYELSA </t>
  </si>
  <si>
    <t>BRASS</t>
  </si>
  <si>
    <t>KWARA TOTAL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</si>
  <si>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</si>
  <si>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</si>
  <si>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</si>
  <si>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</si>
  <si>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</si>
  <si>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</si>
  <si>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</si>
  <si>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</si>
  <si>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</si>
  <si>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</si>
  <si>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</si>
  <si>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</si>
  <si>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</si>
  <si>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</si>
  <si>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</si>
  <si>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</si>
  <si>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 xml:space="preserve">BENUE 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</si>
  <si>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</si>
  <si>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</si>
  <si>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</si>
  <si>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</si>
  <si>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</si>
  <si>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</si>
  <si>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</si>
  <si>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</si>
  <si>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</si>
  <si>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</si>
  <si>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</si>
  <si>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</si>
  <si>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</si>
  <si>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</si>
  <si>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</si>
  <si>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</si>
  <si>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</si>
  <si>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</si>
  <si>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</si>
  <si>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</si>
  <si>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</si>
  <si>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</si>
  <si>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</si>
  <si>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</si>
  <si>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</si>
  <si>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LAGOS TOTAL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</si>
  <si>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</si>
  <si>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</si>
  <si>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</si>
  <si>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</si>
  <si>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</si>
  <si>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</si>
  <si>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</si>
  <si>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</si>
  <si>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</si>
  <si>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</si>
  <si>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</si>
  <si>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</si>
  <si>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</si>
  <si>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</si>
  <si>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</si>
  <si>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</si>
  <si>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</si>
  <si>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</si>
  <si>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</si>
  <si>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</si>
  <si>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</si>
  <si>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 xml:space="preserve">BORNO </t>
  </si>
  <si>
    <t>ABADAN</t>
  </si>
  <si>
    <t>TOTO</t>
  </si>
  <si>
    <t>ASKIRA UBA</t>
  </si>
  <si>
    <t>WAMBA</t>
  </si>
  <si>
    <t>BAMA</t>
  </si>
  <si>
    <t>NASSARAWA TOTAL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</si>
  <si>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</si>
  <si>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</si>
  <si>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</si>
  <si>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</si>
  <si>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</si>
  <si>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</si>
  <si>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</si>
  <si>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</si>
  <si>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</si>
  <si>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</si>
  <si>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</si>
  <si>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</si>
  <si>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</si>
  <si>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</si>
  <si>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</si>
  <si>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</si>
  <si>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</si>
  <si>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</si>
  <si>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</si>
  <si>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</si>
  <si>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</si>
  <si>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</si>
  <si>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</si>
  <si>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</si>
  <si>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</si>
  <si>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</si>
  <si>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</si>
  <si>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</si>
  <si>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</si>
  <si>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</si>
  <si>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</si>
  <si>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</si>
  <si>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</si>
  <si>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</si>
  <si>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</si>
  <si>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</si>
  <si>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</si>
  <si>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</si>
  <si>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</si>
  <si>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</si>
  <si>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</si>
  <si>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</si>
  <si>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</si>
  <si>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</si>
  <si>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</si>
  <si>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</si>
  <si>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</si>
  <si>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</si>
  <si>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</si>
  <si>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</si>
  <si>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 xml:space="preserve">CROSS RIVER </t>
  </si>
  <si>
    <t>ABI</t>
  </si>
  <si>
    <t>NIGER TOTAL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</si>
  <si>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</si>
  <si>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</si>
  <si>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</si>
  <si>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</si>
  <si>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</si>
  <si>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</si>
  <si>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</si>
  <si>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</si>
  <si>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</si>
  <si>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</si>
  <si>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</si>
  <si>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</si>
  <si>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</si>
  <si>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</si>
  <si>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</si>
  <si>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</si>
  <si>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</si>
  <si>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</si>
  <si>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</si>
  <si>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</si>
  <si>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</si>
  <si>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</si>
  <si>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</si>
  <si>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</si>
  <si>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</si>
  <si>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</si>
  <si>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</si>
  <si>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</si>
  <si>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</si>
  <si>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</si>
  <si>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</si>
  <si>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</si>
  <si>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</si>
  <si>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</si>
  <si>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</si>
  <si>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</si>
  <si>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 xml:space="preserve">DELTA </t>
  </si>
  <si>
    <t>ANIOCHA NORTH</t>
  </si>
  <si>
    <t>OGUN WATERSIDE</t>
  </si>
  <si>
    <t>ANIOCHA SOUTH</t>
  </si>
  <si>
    <t>SHAGAMU</t>
  </si>
  <si>
    <t>BOMADI</t>
  </si>
  <si>
    <t>OGUN TOTAL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</si>
  <si>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</si>
  <si>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</si>
  <si>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</si>
  <si>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</si>
  <si>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</si>
  <si>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</si>
  <si>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</si>
  <si>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</si>
  <si>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</si>
  <si>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</si>
  <si>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</si>
  <si>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</si>
  <si>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</si>
  <si>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</si>
  <si>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</si>
  <si>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</si>
  <si>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</si>
  <si>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</si>
  <si>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</si>
  <si>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</si>
  <si>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</si>
  <si>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</si>
  <si>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</si>
  <si>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</si>
  <si>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</si>
  <si>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</si>
  <si>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</si>
  <si>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</si>
  <si>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</si>
  <si>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</si>
  <si>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</si>
  <si>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</si>
  <si>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</si>
  <si>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</si>
  <si>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</si>
  <si>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</si>
  <si>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</si>
  <si>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ONDO TOTAL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</si>
  <si>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</si>
  <si>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</si>
  <si>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</si>
  <si>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</si>
  <si>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</si>
  <si>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</si>
  <si>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</si>
  <si>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</si>
  <si>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 xml:space="preserve">EBONYI 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</si>
  <si>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</si>
  <si>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</si>
  <si>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</si>
  <si>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</si>
  <si>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</si>
  <si>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</si>
  <si>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</si>
  <si>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</si>
  <si>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</si>
  <si>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</si>
  <si>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</si>
  <si>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</si>
  <si>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</si>
  <si>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</si>
  <si>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</si>
  <si>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</si>
  <si>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</si>
  <si>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</si>
  <si>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</si>
  <si>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</si>
  <si>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</si>
  <si>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</si>
  <si>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</si>
  <si>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</si>
  <si>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</si>
  <si>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</si>
  <si>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EDO TOTAL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</si>
  <si>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</si>
  <si>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</si>
  <si>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</si>
  <si>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</si>
  <si>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</si>
  <si>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</si>
  <si>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</si>
  <si>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</si>
  <si>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</si>
  <si>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</si>
  <si>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</si>
  <si>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</si>
  <si>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</si>
  <si>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</si>
  <si>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</si>
  <si>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</si>
  <si>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</si>
  <si>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</si>
  <si>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</si>
  <si>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</si>
  <si>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</si>
  <si>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</si>
  <si>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</si>
  <si>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</si>
  <si>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OSUN TOTAL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</si>
  <si>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</si>
  <si>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</si>
  <si>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</si>
  <si>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</si>
  <si>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</si>
  <si>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</si>
  <si>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</si>
  <si>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</si>
  <si>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</si>
  <si>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</si>
  <si>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IBADAN NORTH</t>
  </si>
  <si>
    <t xml:space="preserve">EKITI 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</si>
  <si>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</si>
  <si>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</si>
  <si>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</si>
  <si>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</si>
  <si>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</si>
  <si>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</si>
  <si>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</si>
  <si>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</si>
  <si>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</si>
  <si>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</si>
  <si>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</si>
  <si>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</si>
  <si>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</si>
  <si>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</si>
  <si>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</si>
  <si>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</si>
  <si>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</si>
  <si>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</si>
  <si>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</si>
  <si>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</si>
  <si>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</si>
  <si>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</si>
  <si>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</si>
  <si>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</si>
  <si>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</si>
  <si>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</si>
  <si>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</si>
  <si>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</si>
  <si>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</si>
  <si>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</si>
  <si>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</si>
  <si>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</si>
  <si>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</si>
  <si>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</si>
  <si>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</si>
  <si>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</si>
  <si>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</si>
  <si>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</si>
  <si>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</si>
  <si>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</si>
  <si>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</si>
  <si>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</si>
  <si>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</si>
  <si>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</si>
  <si>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</si>
  <si>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</si>
  <si>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</si>
  <si>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</si>
  <si>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</si>
  <si>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</si>
  <si>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</si>
  <si>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</si>
  <si>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</si>
  <si>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</si>
  <si>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</si>
  <si>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OYO TOTAL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</si>
  <si>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</si>
  <si>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</si>
  <si>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</si>
  <si>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</si>
  <si>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</si>
  <si>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</si>
  <si>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</si>
  <si>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</si>
  <si>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</si>
  <si>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</si>
  <si>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</si>
  <si>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</si>
  <si>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</si>
  <si>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 xml:space="preserve">GOMBE 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</si>
  <si>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</si>
  <si>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</si>
  <si>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</si>
  <si>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</si>
  <si>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</si>
  <si>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</si>
  <si>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</si>
  <si>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</si>
  <si>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</si>
  <si>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</si>
  <si>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</si>
  <si>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</si>
  <si>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</si>
  <si>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</si>
  <si>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</si>
  <si>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</si>
  <si>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</si>
  <si>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</si>
  <si>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</si>
  <si>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</si>
  <si>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PLATEAU TOTAL</t>
  </si>
  <si>
    <t>GOMBE TOTAL</t>
  </si>
  <si>
    <t>AHOADA</t>
  </si>
  <si>
    <t xml:space="preserve">IMO 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</si>
  <si>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</si>
  <si>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</si>
  <si>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</si>
  <si>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</si>
  <si>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</si>
  <si>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</si>
  <si>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</si>
  <si>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</si>
  <si>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</si>
  <si>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</si>
  <si>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</si>
  <si>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</si>
  <si>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</si>
  <si>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</si>
  <si>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</si>
  <si>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</si>
  <si>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</si>
  <si>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</si>
  <si>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</si>
  <si>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</si>
  <si>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</si>
  <si>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</si>
  <si>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</si>
  <si>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</si>
  <si>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</si>
  <si>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</si>
  <si>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</si>
  <si>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</si>
  <si>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</si>
  <si>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</si>
  <si>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</si>
  <si>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</si>
  <si>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</si>
  <si>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</si>
  <si>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</si>
  <si>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</si>
  <si>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</si>
  <si>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</si>
  <si>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</si>
  <si>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</si>
  <si>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</si>
  <si>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</si>
  <si>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</si>
  <si>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</si>
  <si>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</si>
  <si>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RIVERS TOTAL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</si>
  <si>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</si>
  <si>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</si>
  <si>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</si>
  <si>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</si>
  <si>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</si>
  <si>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</si>
  <si>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</si>
  <si>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</si>
  <si>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</si>
  <si>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</si>
  <si>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 xml:space="preserve">JIGAWA 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</si>
  <si>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</si>
  <si>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</si>
  <si>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</si>
  <si>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</si>
  <si>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</si>
  <si>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</si>
  <si>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</si>
  <si>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</si>
  <si>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</si>
  <si>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</si>
  <si>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</si>
  <si>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</si>
  <si>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</si>
  <si>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</si>
  <si>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</si>
  <si>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</si>
  <si>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</si>
  <si>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</si>
  <si>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</si>
  <si>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</si>
  <si>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</si>
  <si>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</si>
  <si>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</si>
  <si>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</si>
  <si>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</si>
  <si>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</si>
  <si>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</si>
  <si>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</si>
  <si>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</si>
  <si>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</si>
  <si>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</si>
  <si>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</si>
  <si>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</si>
  <si>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</si>
  <si>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</si>
  <si>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</si>
  <si>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</si>
  <si>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SOKOTO TOTAL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</si>
  <si>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</si>
  <si>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</si>
  <si>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</si>
  <si>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</si>
  <si>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</si>
  <si>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</si>
  <si>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</si>
  <si>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</si>
  <si>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</si>
  <si>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</si>
  <si>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</si>
  <si>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</si>
  <si>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</si>
  <si>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</si>
  <si>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</si>
  <si>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</si>
  <si>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</si>
  <si>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</si>
  <si>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 xml:space="preserve">KADUNA </t>
  </si>
  <si>
    <t>BIRNIN GWARI</t>
  </si>
  <si>
    <t>LAU</t>
  </si>
  <si>
    <t>CHIKUN</t>
  </si>
  <si>
    <t>SARDAUNA</t>
  </si>
  <si>
    <t>GIWA</t>
  </si>
  <si>
    <t>TAKUM</t>
  </si>
  <si>
    <t>KAJURU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</si>
  <si>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</si>
  <si>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</si>
  <si>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</si>
  <si>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</si>
  <si>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</si>
  <si>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</si>
  <si>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</si>
  <si>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</si>
  <si>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TARABA TOTAL</t>
  </si>
  <si>
    <t>KACHIA</t>
  </si>
  <si>
    <t>BADE</t>
  </si>
  <si>
    <t>KADUNA NORTH</t>
  </si>
  <si>
    <t>YOBE STATE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</si>
  <si>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</si>
  <si>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</si>
  <si>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</si>
  <si>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</si>
  <si>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</si>
  <si>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</si>
  <si>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</si>
  <si>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</si>
  <si>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</si>
  <si>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</si>
  <si>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</si>
  <si>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</si>
  <si>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</si>
  <si>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</si>
  <si>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</si>
  <si>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</si>
  <si>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</si>
  <si>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</si>
  <si>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</si>
  <si>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</si>
  <si>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</si>
  <si>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</si>
  <si>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</si>
  <si>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</si>
  <si>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</si>
  <si>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</si>
  <si>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</si>
  <si>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</si>
  <si>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</si>
  <si>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</si>
  <si>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</si>
  <si>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</si>
  <si>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</si>
  <si>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</si>
  <si>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</si>
  <si>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</si>
  <si>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</si>
  <si>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</si>
  <si>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</si>
  <si>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</si>
  <si>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</si>
  <si>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</si>
  <si>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</si>
  <si>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</si>
  <si>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</si>
  <si>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</si>
  <si>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</si>
  <si>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</si>
  <si>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</si>
  <si>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</si>
  <si>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</si>
  <si>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</si>
  <si>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</si>
  <si>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</si>
  <si>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</si>
  <si>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</si>
  <si>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</si>
  <si>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</si>
  <si>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</si>
  <si>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</si>
  <si>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ZAMFARA TOTAL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</si>
  <si>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</si>
  <si>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</si>
  <si>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</si>
  <si>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</si>
  <si>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</si>
  <si>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</si>
  <si>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</si>
  <si>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</si>
  <si>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</si>
  <si>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</si>
  <si>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</si>
  <si>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</si>
  <si>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</si>
  <si>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</si>
  <si>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FCT-ABUJA TOTAL</t>
  </si>
  <si>
    <t>KUMBOTSO</t>
  </si>
  <si>
    <t>Grand Total</t>
  </si>
  <si>
    <t>Details of Distribution of Ecology Revenue Allocation to States by Federation Account Allocation Committee for the month of September, 2022 Shared in October, 2022</t>
  </si>
  <si>
    <t>S/N</t>
  </si>
  <si>
    <t>Statutory Revenue  Allocation (Ecology)</t>
  </si>
  <si>
    <t xml:space="preserve">Ecology ₦60 Billion to States </t>
  </si>
  <si>
    <t>Total Ecology Fund</t>
  </si>
  <si>
    <t>Summary of Distribution of Revenue Allocation to Local Government Councils by Federation Account Allocation Committee for the month of September, 2022 Shared in October, 2022</t>
  </si>
  <si>
    <t>Net Allocation</t>
  </si>
  <si>
    <t>8 = 6 - 7</t>
  </si>
  <si>
    <t>10 =2+3+4+5+8+9</t>
  </si>
  <si>
    <t xml:space="preserve"> Distribution of Ecology to Local Government Councils by Federation Account Allocation Committee for the month of July, 2022 Shared in August, 2022</t>
  </si>
  <si>
    <t>S/NO</t>
  </si>
  <si>
    <t>STATE</t>
  </si>
  <si>
    <t>LOCAL GOVERNMENTS</t>
  </si>
  <si>
    <t>STATUTORY REVENUE Ecology</t>
  </si>
  <si>
    <t>60 BILLION ECOLOGY</t>
  </si>
  <si>
    <t>Total Ecology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</si>
</sst>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 &quot;#,##0.00;\-&quot; &quot;#,##0.00"/>
    <numFmt numFmtId="165" formatCode="#,##0.00_ ;\-#,##0.00&quot; &quot;"/>
    <numFmt numFmtId="166" formatCode="_-* #,##0.00_-;\-* #,##0.00_-;_-* &quot;-&quot;??_-;_-@_-"/>
  </numFmts>
  <fonts count="34">
    <font>
      <sz val="10"/>
      <name val="Arial"/>
      <charset val="134"/>
    </font>
    <font>
      <sz val="14"/>
      <name val="Times New Roman"/>
      <charset val="134"/>
    </font>
    <font>
      <b/>
      <sz val="14"/>
      <name val="Times New Roman"/>
      <charset val="134"/>
    </font>
    <font>
      <b/>
      <sz val="14"/>
      <name val="Calibri"/>
      <charset val="134"/>
    </font>
    <font>
      <b/>
      <sz val="12"/>
      <name val="Times New Roman"/>
      <charset val="134"/>
    </font>
    <font>
      <b/>
      <sz val="12"/>
      <color indexed="8"/>
      <name val="Times New Roman"/>
      <charset val="134"/>
    </font>
    <font>
      <b/>
      <sz val="10"/>
      <name val="Arial"/>
      <charset val="134"/>
    </font>
    <font>
      <b/>
      <sz val="10"/>
      <name val="Times New Roman"/>
      <charset val="134"/>
    </font>
    <font>
      <b/>
      <sz val="10"/>
      <color indexed="8"/>
      <name val="Times New Roman"/>
      <charset val="134"/>
    </font>
    <font>
      <sz val="14"/>
      <color indexed="8"/>
      <name val="Times New Roman"/>
      <charset val="134"/>
    </font>
    <font>
      <b/>
      <sz val="13"/>
      <name val="Times New Roman"/>
      <charset val="134"/>
    </font>
    <font>
      <b/>
      <sz val="20"/>
      <name val="Arial"/>
      <charset val="134"/>
    </font>
    <font>
      <b/>
      <u/>
      <sz val="16"/>
      <name val="Arial"/>
      <charset val="134"/>
    </font>
    <font>
      <b/>
      <sz val="9"/>
      <name val="Arial"/>
      <charset val="134"/>
    </font>
    <font>
      <b/>
      <sz val="12"/>
      <name val="Arial"/>
      <charset val="134"/>
    </font>
    <font>
      <sz val="11"/>
      <color indexed="8"/>
      <name val="Times New Roman"/>
      <charset val="134"/>
    </font>
    <font>
      <sz val="11"/>
      <color indexed="8"/>
      <name val="Arial"/>
      <charset val="134"/>
    </font>
    <font>
      <b/>
      <u val="singleAccounting"/>
      <sz val="10"/>
      <name val="Arial"/>
      <charset val="134"/>
    </font>
    <font>
      <sz val="10"/>
      <name val="Times New Roman"/>
      <charset val="134"/>
    </font>
    <font>
      <sz val="18"/>
      <name val="Times New Roman"/>
      <charset val="134"/>
    </font>
    <font>
      <b/>
      <sz val="20"/>
      <name val="Times New Roman"/>
      <charset val="134"/>
    </font>
    <font>
      <b/>
      <u/>
      <sz val="14"/>
      <name val="Times New Roman"/>
      <charset val="134"/>
    </font>
    <font>
      <b/>
      <sz val="16"/>
      <name val="Times New Roman"/>
      <charset val="134"/>
    </font>
    <font>
      <sz val="12"/>
      <name val="Times New Roman"/>
      <charset val="134"/>
    </font>
    <font>
      <sz val="16"/>
      <name val="Times New Roman"/>
      <charset val="134"/>
    </font>
    <font>
      <b/>
      <sz val="18"/>
      <name val="Times New Roman"/>
      <charset val="134"/>
    </font>
    <font>
      <sz val="14"/>
      <name val="Arial"/>
      <charset val="134"/>
    </font>
    <font>
      <b/>
      <sz val="12"/>
      <color theme="1"/>
      <name val="Calibri"/>
      <charset val="134"/>
      <scheme val="minor"/>
    </font>
    <font>
      <b/>
      <sz val="18"/>
      <name val="Arial"/>
      <charset val="134"/>
    </font>
    <font>
      <sz val="10"/>
      <color indexed="8"/>
      <name val="Arial"/>
      <charset val="134"/>
    </font>
    <font>
      <b/>
      <u/>
      <sz val="16"/>
      <name val="Times New Roman"/>
      <charset val="134"/>
    </font>
    <font>
      <sz val="10"/>
      <name val="Arial"/>
      <charset val="134"/>
    </font>
    <font>
      <b/>
      <sz val="16"/>
      <name val="Times New Roman"/>
      <family val="1"/>
    </font>
    <font>
      <b/>
      <u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</borders>
  <cellStyleXfs count="6">
    <xf numFmtId="0" fontId="0" fillId="0" borderId="0"/>
    <xf numFmtId="43" fontId="31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</cellStyleXfs>
  <cellXfs count="19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1" applyFont="1" applyBorder="1"/>
    <xf numFmtId="43" fontId="1" fillId="0" borderId="1" xfId="0" applyNumberFormat="1" applyFont="1" applyBorder="1"/>
    <xf numFmtId="43" fontId="1" fillId="0" borderId="0" xfId="1" applyFont="1"/>
    <xf numFmtId="43" fontId="1" fillId="0" borderId="0" xfId="0" applyNumberFormat="1" applyFont="1"/>
    <xf numFmtId="43" fontId="2" fillId="0" borderId="1" xfId="1" applyFont="1" applyBorder="1"/>
    <xf numFmtId="0" fontId="2" fillId="2" borderId="1" xfId="2" applyFont="1" applyFill="1" applyBorder="1" applyAlignment="1">
      <alignment horizontal="center"/>
    </xf>
    <xf numFmtId="43" fontId="4" fillId="0" borderId="1" xfId="1" applyFont="1" applyBorder="1" applyAlignment="1">
      <alignment horizontal="center" wrapText="1"/>
    </xf>
    <xf numFmtId="43" fontId="4" fillId="0" borderId="1" xfId="1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5" fillId="2" borderId="1" xfId="5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2" borderId="1" xfId="2" applyFont="1" applyFill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8" fillId="2" borderId="1" xfId="5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9" fillId="0" borderId="1" xfId="2" applyFont="1" applyBorder="1" applyAlignment="1">
      <alignment horizontal="right" wrapText="1"/>
    </xf>
    <xf numFmtId="0" fontId="9" fillId="0" borderId="1" xfId="2" applyFont="1" applyBorder="1" applyAlignment="1">
      <alignment wrapText="1"/>
    </xf>
    <xf numFmtId="43" fontId="9" fillId="0" borderId="1" xfId="1" applyFont="1" applyBorder="1" applyAlignment="1">
      <alignment wrapText="1"/>
    </xf>
    <xf numFmtId="164" fontId="9" fillId="0" borderId="1" xfId="2" applyNumberFormat="1" applyFont="1" applyBorder="1" applyAlignment="1">
      <alignment horizontal="right" wrapText="1"/>
    </xf>
    <xf numFmtId="43" fontId="2" fillId="0" borderId="1" xfId="0" applyNumberFormat="1" applyFont="1" applyBorder="1"/>
    <xf numFmtId="166" fontId="1" fillId="0" borderId="0" xfId="0" applyNumberFormat="1" applyFont="1"/>
    <xf numFmtId="0" fontId="5" fillId="2" borderId="2" xfId="5" applyFont="1" applyFill="1" applyBorder="1" applyAlignment="1">
      <alignment horizontal="center" wrapText="1"/>
    </xf>
    <xf numFmtId="0" fontId="8" fillId="2" borderId="2" xfId="5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65" fontId="1" fillId="0" borderId="1" xfId="0" applyNumberFormat="1" applyFont="1" applyBorder="1"/>
    <xf numFmtId="0" fontId="10" fillId="0" borderId="1" xfId="0" applyFont="1" applyBorder="1"/>
    <xf numFmtId="43" fontId="10" fillId="0" borderId="1" xfId="1" applyFont="1" applyBorder="1" applyAlignment="1">
      <alignment wrapText="1"/>
    </xf>
    <xf numFmtId="0" fontId="9" fillId="2" borderId="1" xfId="4" applyFont="1" applyFill="1" applyBorder="1" applyAlignment="1">
      <alignment horizontal="center"/>
    </xf>
    <xf numFmtId="0" fontId="9" fillId="0" borderId="1" xfId="4" applyFont="1" applyBorder="1" applyAlignment="1">
      <alignment horizontal="right" wrapText="1"/>
    </xf>
    <xf numFmtId="0" fontId="9" fillId="0" borderId="1" xfId="4" applyFont="1" applyBorder="1" applyAlignment="1">
      <alignment wrapText="1"/>
    </xf>
    <xf numFmtId="43" fontId="9" fillId="0" borderId="1" xfId="1" applyFont="1" applyFill="1" applyBorder="1" applyAlignment="1">
      <alignment horizontal="right" wrapText="1"/>
    </xf>
    <xf numFmtId="164" fontId="2" fillId="0" borderId="1" xfId="0" applyNumberFormat="1" applyFont="1" applyBorder="1"/>
    <xf numFmtId="0" fontId="0" fillId="0" borderId="0" xfId="0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3" fontId="0" fillId="0" borderId="1" xfId="1" applyFont="1" applyBorder="1"/>
    <xf numFmtId="43" fontId="6" fillId="0" borderId="1" xfId="1" applyFont="1" applyBorder="1"/>
    <xf numFmtId="0" fontId="0" fillId="0" borderId="4" xfId="0" applyBorder="1"/>
    <xf numFmtId="0" fontId="0" fillId="0" borderId="7" xfId="0" applyBorder="1"/>
    <xf numFmtId="0" fontId="0" fillId="3" borderId="0" xfId="0" applyFill="1"/>
    <xf numFmtId="43" fontId="0" fillId="0" borderId="1" xfId="0" applyNumberFormat="1" applyBorder="1"/>
    <xf numFmtId="1" fontId="0" fillId="0" borderId="1" xfId="0" applyNumberFormat="1" applyBorder="1"/>
    <xf numFmtId="0" fontId="6" fillId="0" borderId="7" xfId="0" applyFont="1" applyBorder="1" applyAlignment="1">
      <alignment vertical="center"/>
    </xf>
    <xf numFmtId="43" fontId="6" fillId="0" borderId="1" xfId="0" applyNumberFormat="1" applyFont="1" applyBorder="1"/>
    <xf numFmtId="166" fontId="6" fillId="0" borderId="1" xfId="1" applyNumberFormat="1" applyFont="1" applyBorder="1"/>
    <xf numFmtId="43" fontId="0" fillId="0" borderId="1" xfId="1" applyFont="1" applyBorder="1" applyAlignment="1">
      <alignment wrapText="1"/>
    </xf>
    <xf numFmtId="1" fontId="0" fillId="0" borderId="2" xfId="0" applyNumberFormat="1" applyBorder="1"/>
    <xf numFmtId="43" fontId="0" fillId="0" borderId="5" xfId="1" applyFont="1" applyBorder="1"/>
    <xf numFmtId="43" fontId="15" fillId="0" borderId="1" xfId="3" applyNumberFormat="1" applyFont="1" applyBorder="1" applyAlignment="1">
      <alignment horizontal="right" wrapText="1"/>
    </xf>
    <xf numFmtId="43" fontId="0" fillId="0" borderId="1" xfId="1" applyFont="1" applyBorder="1" applyAlignment="1">
      <alignment horizontal="left" wrapText="1"/>
    </xf>
    <xf numFmtId="43" fontId="16" fillId="0" borderId="1" xfId="1" applyFont="1" applyFill="1" applyBorder="1" applyAlignment="1">
      <alignment horizontal="right" wrapText="1"/>
    </xf>
    <xf numFmtId="164" fontId="15" fillId="0" borderId="1" xfId="3" applyNumberFormat="1" applyFont="1" applyBorder="1" applyAlignment="1">
      <alignment horizontal="right" wrapText="1"/>
    </xf>
    <xf numFmtId="0" fontId="0" fillId="4" borderId="1" xfId="0" applyFill="1" applyBorder="1"/>
    <xf numFmtId="43" fontId="0" fillId="4" borderId="1" xfId="0" applyNumberFormat="1" applyFill="1" applyBorder="1"/>
    <xf numFmtId="43" fontId="0" fillId="0" borderId="6" xfId="1" applyFont="1" applyFill="1" applyBorder="1"/>
    <xf numFmtId="166" fontId="17" fillId="0" borderId="0" xfId="0" applyNumberFormat="1" applyFont="1"/>
    <xf numFmtId="0" fontId="0" fillId="4" borderId="0" xfId="0" applyFill="1"/>
    <xf numFmtId="43" fontId="0" fillId="4" borderId="0" xfId="0" applyNumberFormat="1" applyFill="1"/>
    <xf numFmtId="0" fontId="6" fillId="3" borderId="0" xfId="0" applyFont="1" applyFill="1"/>
    <xf numFmtId="43" fontId="0" fillId="0" borderId="0" xfId="0" applyNumberFormat="1"/>
    <xf numFmtId="43" fontId="6" fillId="0" borderId="4" xfId="1" applyFont="1" applyBorder="1"/>
    <xf numFmtId="43" fontId="6" fillId="0" borderId="13" xfId="1" applyFont="1" applyBorder="1"/>
    <xf numFmtId="43" fontId="0" fillId="0" borderId="0" xfId="1" applyFont="1" applyBorder="1"/>
    <xf numFmtId="43" fontId="6" fillId="0" borderId="0" xfId="0" applyNumberFormat="1" applyFont="1"/>
    <xf numFmtId="166" fontId="0" fillId="0" borderId="0" xfId="0" applyNumberFormat="1"/>
    <xf numFmtId="166" fontId="6" fillId="0" borderId="4" xfId="1" applyNumberFormat="1" applyFont="1" applyBorder="1"/>
    <xf numFmtId="166" fontId="6" fillId="0" borderId="13" xfId="1" applyNumberFormat="1" applyFont="1" applyBorder="1"/>
    <xf numFmtId="166" fontId="6" fillId="0" borderId="0" xfId="1" applyNumberFormat="1" applyFont="1" applyBorder="1"/>
    <xf numFmtId="0" fontId="18" fillId="0" borderId="0" xfId="0" applyFont="1"/>
    <xf numFmtId="0" fontId="4" fillId="0" borderId="1" xfId="0" applyFont="1" applyBorder="1" applyAlignment="1">
      <alignment horizontal="center" wrapText="1"/>
    </xf>
    <xf numFmtId="0" fontId="23" fillId="0" borderId="1" xfId="0" applyFont="1" applyBorder="1"/>
    <xf numFmtId="39" fontId="23" fillId="0" borderId="1" xfId="0" applyNumberFormat="1" applyFont="1" applyBorder="1"/>
    <xf numFmtId="37" fontId="23" fillId="0" borderId="1" xfId="0" applyNumberFormat="1" applyFont="1" applyBorder="1" applyAlignment="1">
      <alignment horizontal="center"/>
    </xf>
    <xf numFmtId="43" fontId="23" fillId="0" borderId="1" xfId="1" applyFont="1" applyBorder="1"/>
    <xf numFmtId="43" fontId="23" fillId="0" borderId="1" xfId="0" applyNumberFormat="1" applyFont="1" applyBorder="1"/>
    <xf numFmtId="0" fontId="23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43" fontId="4" fillId="0" borderId="14" xfId="1" applyFont="1" applyBorder="1"/>
    <xf numFmtId="0" fontId="18" fillId="4" borderId="0" xfId="0" applyFont="1" applyFill="1" applyAlignment="1">
      <alignment horizontal="right"/>
    </xf>
    <xf numFmtId="0" fontId="18" fillId="4" borderId="0" xfId="0" applyFont="1" applyFill="1"/>
    <xf numFmtId="43" fontId="18" fillId="4" borderId="0" xfId="0" applyNumberFormat="1" applyFont="1" applyFill="1"/>
    <xf numFmtId="166" fontId="18" fillId="4" borderId="0" xfId="0" applyNumberFormat="1" applyFont="1" applyFill="1"/>
    <xf numFmtId="0" fontId="7" fillId="0" borderId="0" xfId="0" applyFont="1"/>
    <xf numFmtId="43" fontId="18" fillId="0" borderId="0" xfId="1" applyFont="1"/>
    <xf numFmtId="166" fontId="18" fillId="0" borderId="0" xfId="0" applyNumberFormat="1" applyFont="1"/>
    <xf numFmtId="0" fontId="24" fillId="0" borderId="0" xfId="0" applyFont="1"/>
    <xf numFmtId="43" fontId="7" fillId="4" borderId="6" xfId="1" applyFont="1" applyFill="1" applyBorder="1"/>
    <xf numFmtId="43" fontId="7" fillId="4" borderId="0" xfId="1" applyFont="1" applyFill="1" applyBorder="1"/>
    <xf numFmtId="43" fontId="18" fillId="0" borderId="0" xfId="0" applyNumberFormat="1" applyFont="1"/>
    <xf numFmtId="43" fontId="4" fillId="0" borderId="5" xfId="0" applyNumberFormat="1" applyFont="1" applyBorder="1"/>
    <xf numFmtId="43" fontId="23" fillId="0" borderId="5" xfId="1" applyFont="1" applyBorder="1"/>
    <xf numFmtId="43" fontId="23" fillId="0" borderId="5" xfId="0" applyNumberFormat="1" applyFont="1" applyBorder="1"/>
    <xf numFmtId="0" fontId="25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5" fillId="0" borderId="7" xfId="0" applyFont="1" applyBorder="1"/>
    <xf numFmtId="0" fontId="25" fillId="0" borderId="7" xfId="0" applyFont="1" applyBorder="1" applyAlignment="1">
      <alignment horizontal="center"/>
    </xf>
    <xf numFmtId="0" fontId="25" fillId="0" borderId="7" xfId="0" applyFont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6" fillId="0" borderId="1" xfId="0" applyFont="1" applyBorder="1"/>
    <xf numFmtId="43" fontId="22" fillId="0" borderId="1" xfId="1" applyFont="1" applyBorder="1" applyAlignment="1"/>
    <xf numFmtId="43" fontId="22" fillId="0" borderId="2" xfId="1" applyFont="1" applyBorder="1" applyAlignment="1"/>
    <xf numFmtId="43" fontId="22" fillId="0" borderId="0" xfId="1" applyFont="1" applyBorder="1" applyAlignment="1"/>
    <xf numFmtId="0" fontId="24" fillId="0" borderId="1" xfId="0" applyFont="1" applyBorder="1" applyAlignment="1">
      <alignment wrapText="1"/>
    </xf>
    <xf numFmtId="43" fontId="22" fillId="0" borderId="1" xfId="1" applyFont="1" applyBorder="1" applyAlignment="1">
      <alignment horizontal="center"/>
    </xf>
    <xf numFmtId="43" fontId="22" fillId="0" borderId="0" xfId="1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43" fontId="27" fillId="0" borderId="0" xfId="0" applyNumberFormat="1" applyFont="1"/>
    <xf numFmtId="0" fontId="22" fillId="0" borderId="6" xfId="0" applyFont="1" applyBorder="1" applyAlignment="1">
      <alignment horizontal="center" wrapText="1"/>
    </xf>
    <xf numFmtId="0" fontId="22" fillId="0" borderId="7" xfId="0" applyFont="1" applyBorder="1" applyAlignment="1">
      <alignment horizontal="center" wrapText="1"/>
    </xf>
    <xf numFmtId="43" fontId="24" fillId="0" borderId="7" xfId="1" applyFont="1" applyBorder="1"/>
    <xf numFmtId="43" fontId="22" fillId="0" borderId="17" xfId="1" applyFont="1" applyBorder="1"/>
    <xf numFmtId="43" fontId="24" fillId="0" borderId="0" xfId="0" applyNumberFormat="1" applyFont="1"/>
    <xf numFmtId="0" fontId="24" fillId="0" borderId="0" xfId="0" applyFont="1" applyAlignment="1">
      <alignment horizontal="center"/>
    </xf>
    <xf numFmtId="0" fontId="22" fillId="0" borderId="0" xfId="0" applyFont="1"/>
    <xf numFmtId="43" fontId="22" fillId="0" borderId="0" xfId="1" applyFont="1"/>
    <xf numFmtId="43" fontId="24" fillId="0" borderId="0" xfId="1" applyFont="1"/>
    <xf numFmtId="166" fontId="24" fillId="0" borderId="1" xfId="0" applyNumberFormat="1" applyFont="1" applyBorder="1"/>
    <xf numFmtId="166" fontId="24" fillId="0" borderId="0" xfId="0" applyNumberFormat="1" applyFont="1"/>
    <xf numFmtId="0" fontId="0" fillId="5" borderId="0" xfId="0" applyFill="1" applyProtection="1">
      <protection locked="0"/>
    </xf>
    <xf numFmtId="17" fontId="28" fillId="5" borderId="0" xfId="0" applyNumberFormat="1" applyFont="1" applyFill="1"/>
    <xf numFmtId="2" fontId="0" fillId="0" borderId="0" xfId="0" applyNumberFormat="1"/>
    <xf numFmtId="17" fontId="0" fillId="0" borderId="0" xfId="0" applyNumberFormat="1"/>
    <xf numFmtId="0" fontId="25" fillId="0" borderId="1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22" fillId="0" borderId="4" xfId="0" applyFont="1" applyBorder="1" applyAlignment="1">
      <alignment wrapText="1"/>
    </xf>
    <xf numFmtId="0" fontId="25" fillId="0" borderId="1" xfId="0" applyFont="1" applyBorder="1"/>
    <xf numFmtId="0" fontId="32" fillId="0" borderId="7" xfId="0" applyFont="1" applyBorder="1" applyAlignment="1">
      <alignment horizontal="center" wrapText="1"/>
    </xf>
    <xf numFmtId="0" fontId="22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2" fillId="0" borderId="2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0" fillId="0" borderId="15" xfId="0" applyFont="1" applyBorder="1" applyAlignment="1">
      <alignment horizontal="center" wrapText="1"/>
    </xf>
    <xf numFmtId="0" fontId="20" fillId="0" borderId="1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</cellXfs>
  <cellStyles count="6">
    <cellStyle name="Comma" xfId="1" builtinId="3"/>
    <cellStyle name="Normal" xfId="0" builtinId="0"/>
    <cellStyle name="Normal_lgc eco dec 21" xfId="2" xr:uid="{00000000-0005-0000-0000-000022000000}"/>
    <cellStyle name="Normal_lgcs data" xfId="3" xr:uid="{00000000-0005-0000-0000-000025000000}"/>
    <cellStyle name="Normal_states eco dec 21" xfId="4" xr:uid="{00000000-0005-0000-0000-000032000000}"/>
    <cellStyle name="Normal_TOTALDATA_1" xfId="5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ColWidth="9" defaultRowHeight="13.2"/>
  <cols>
    <col min="2" max="2" width="23" customWidth="1"/>
    <col min="6" max="6" width="24.5546875" customWidth="1"/>
  </cols>
  <sheetData>
    <row r="1" spans="1:8" ht="23.1" customHeight="1">
      <c r="B1">
        <f ca="1">MONTH(NOW())</f>
        <v>2</v>
      </c>
      <c r="C1">
        <f ca="1">YEAR(NOW())</f>
        <v>2023</v>
      </c>
    </row>
    <row r="2" spans="1:8" ht="23.1" customHeight="1"/>
    <row r="3" spans="1:8" ht="23.1" customHeight="1">
      <c r="B3" t="s">
        <v>0</v>
      </c>
      <c r="F3" t="s">
        <v>1</v>
      </c>
    </row>
    <row r="4" spans="1:8" ht="23.1" customHeight="1">
      <c r="B4" t="s">
        <v>2</v>
      </c>
      <c r="C4" t="s">
        <v>3</v>
      </c>
      <c r="D4" t="s">
        <v>4</v>
      </c>
      <c r="F4" t="s">
        <v>2</v>
      </c>
      <c r="G4" t="s">
        <v>3</v>
      </c>
      <c r="H4" t="s">
        <v>4</v>
      </c>
    </row>
    <row r="5" spans="1:8" ht="23.1" customHeight="1">
      <c r="B5" s="132" t="e">
        <f>IF(G5=1,F5-1,F5)</f>
        <v>#REF!</v>
      </c>
      <c r="C5" s="132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133" t="e">
        <f>LOOKUP(C5,A8:B19)</f>
        <v>#REF!</v>
      </c>
      <c r="F6" s="133" t="e">
        <f>IF(G5=1,LOOKUP(G5,E8:F19),LOOKUP(G5,A8:B19))</f>
        <v>#REF!</v>
      </c>
    </row>
    <row r="8" spans="1:8">
      <c r="A8">
        <v>1</v>
      </c>
      <c r="B8" s="134" t="e">
        <f>D8&amp;"-"&amp;RIGHT(B$5,2)</f>
        <v>#REF!</v>
      </c>
      <c r="D8" s="135" t="s">
        <v>5</v>
      </c>
      <c r="E8">
        <v>1</v>
      </c>
      <c r="F8" s="134" t="e">
        <f>D8&amp;"-"&amp;RIGHT(F$5,2)</f>
        <v>#REF!</v>
      </c>
    </row>
    <row r="9" spans="1:8">
      <c r="A9">
        <v>2</v>
      </c>
      <c r="B9" s="134" t="e">
        <f t="shared" ref="B9:B19" si="0">D9&amp;"-"&amp;RIGHT(B$5,2)</f>
        <v>#REF!</v>
      </c>
      <c r="D9" s="135" t="s">
        <v>6</v>
      </c>
      <c r="E9">
        <v>2</v>
      </c>
      <c r="F9" s="134" t="e">
        <f t="shared" ref="F9:F19" si="1">D9&amp;"-"&amp;RIGHT(F$5,2)</f>
        <v>#REF!</v>
      </c>
    </row>
    <row r="10" spans="1:8">
      <c r="A10">
        <v>3</v>
      </c>
      <c r="B10" s="134" t="e">
        <f t="shared" si="0"/>
        <v>#REF!</v>
      </c>
      <c r="D10" s="135" t="s">
        <v>7</v>
      </c>
      <c r="E10">
        <v>3</v>
      </c>
      <c r="F10" s="134" t="e">
        <f t="shared" si="1"/>
        <v>#REF!</v>
      </c>
    </row>
    <row r="11" spans="1:8">
      <c r="A11">
        <v>4</v>
      </c>
      <c r="B11" s="134" t="e">
        <f t="shared" si="0"/>
        <v>#REF!</v>
      </c>
      <c r="D11" s="135" t="s">
        <v>8</v>
      </c>
      <c r="E11">
        <v>4</v>
      </c>
      <c r="F11" s="134" t="e">
        <f t="shared" si="1"/>
        <v>#REF!</v>
      </c>
    </row>
    <row r="12" spans="1:8">
      <c r="A12">
        <v>5</v>
      </c>
      <c r="B12" s="134" t="e">
        <f t="shared" si="0"/>
        <v>#REF!</v>
      </c>
      <c r="D12" s="135" t="s">
        <v>9</v>
      </c>
      <c r="E12">
        <v>5</v>
      </c>
      <c r="F12" s="134" t="e">
        <f t="shared" si="1"/>
        <v>#REF!</v>
      </c>
    </row>
    <row r="13" spans="1:8">
      <c r="A13">
        <v>6</v>
      </c>
      <c r="B13" s="134" t="e">
        <f t="shared" si="0"/>
        <v>#REF!</v>
      </c>
      <c r="D13" s="135" t="s">
        <v>10</v>
      </c>
      <c r="E13">
        <v>6</v>
      </c>
      <c r="F13" s="134" t="e">
        <f t="shared" si="1"/>
        <v>#REF!</v>
      </c>
    </row>
    <row r="14" spans="1:8">
      <c r="A14">
        <v>7</v>
      </c>
      <c r="B14" s="134" t="e">
        <f t="shared" si="0"/>
        <v>#REF!</v>
      </c>
      <c r="D14" s="135" t="s">
        <v>11</v>
      </c>
      <c r="E14">
        <v>7</v>
      </c>
      <c r="F14" s="134" t="e">
        <f t="shared" si="1"/>
        <v>#REF!</v>
      </c>
    </row>
    <row r="15" spans="1:8">
      <c r="A15">
        <v>8</v>
      </c>
      <c r="B15" s="134" t="e">
        <f t="shared" si="0"/>
        <v>#REF!</v>
      </c>
      <c r="D15" s="135" t="s">
        <v>12</v>
      </c>
      <c r="E15">
        <v>8</v>
      </c>
      <c r="F15" s="134" t="e">
        <f t="shared" si="1"/>
        <v>#REF!</v>
      </c>
    </row>
    <row r="16" spans="1:8">
      <c r="A16">
        <v>9</v>
      </c>
      <c r="B16" s="134" t="e">
        <f t="shared" si="0"/>
        <v>#REF!</v>
      </c>
      <c r="D16" s="135" t="s">
        <v>13</v>
      </c>
      <c r="E16">
        <v>9</v>
      </c>
      <c r="F16" s="134" t="e">
        <f t="shared" si="1"/>
        <v>#REF!</v>
      </c>
    </row>
    <row r="17" spans="1:6">
      <c r="A17">
        <v>10</v>
      </c>
      <c r="B17" s="134" t="e">
        <f t="shared" si="0"/>
        <v>#REF!</v>
      </c>
      <c r="D17" s="135" t="s">
        <v>14</v>
      </c>
      <c r="E17">
        <v>10</v>
      </c>
      <c r="F17" s="134" t="e">
        <f t="shared" si="1"/>
        <v>#REF!</v>
      </c>
    </row>
    <row r="18" spans="1:6">
      <c r="A18">
        <v>11</v>
      </c>
      <c r="B18" s="134" t="e">
        <f t="shared" si="0"/>
        <v>#REF!</v>
      </c>
      <c r="D18" s="135" t="s">
        <v>15</v>
      </c>
      <c r="E18">
        <v>11</v>
      </c>
      <c r="F18" s="134" t="e">
        <f t="shared" si="1"/>
        <v>#REF!</v>
      </c>
    </row>
    <row r="19" spans="1:6">
      <c r="A19">
        <v>12</v>
      </c>
      <c r="B19" s="134" t="e">
        <f t="shared" si="0"/>
        <v>#REF!</v>
      </c>
      <c r="D19" s="135" t="s">
        <v>16</v>
      </c>
      <c r="E19">
        <v>12</v>
      </c>
      <c r="F19" s="134" t="e">
        <f t="shared" si="1"/>
        <v>#REF!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J41"/>
  <sheetViews>
    <sheetView tabSelected="1" topLeftCell="A3" zoomScale="70" zoomScaleNormal="70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C21" sqref="C21"/>
    </sheetView>
  </sheetViews>
  <sheetFormatPr defaultColWidth="9.109375" defaultRowHeight="21"/>
  <cols>
    <col min="1" max="1" width="6.33203125" style="97" customWidth="1"/>
    <col min="2" max="2" width="40.88671875" style="97" customWidth="1"/>
    <col min="3" max="6" width="35.109375" style="97" customWidth="1"/>
    <col min="7" max="7" width="39" style="97" customWidth="1"/>
    <col min="8" max="8" width="34.109375" style="97" customWidth="1"/>
    <col min="9" max="9" width="34.33203125" style="97" customWidth="1"/>
    <col min="10" max="10" width="27" style="97" bestFit="1" customWidth="1"/>
    <col min="11" max="16384" width="9.109375" style="97"/>
  </cols>
  <sheetData>
    <row r="1" spans="1:9" ht="30" customHeight="1">
      <c r="A1" s="147" t="s">
        <v>17</v>
      </c>
      <c r="B1" s="148"/>
      <c r="C1" s="148"/>
      <c r="D1" s="148"/>
      <c r="E1" s="148"/>
      <c r="F1" s="148"/>
      <c r="G1" s="149"/>
      <c r="H1" s="139"/>
    </row>
    <row r="2" spans="1:9" ht="30" customHeight="1">
      <c r="A2" s="147" t="s">
        <v>18</v>
      </c>
      <c r="B2" s="148"/>
      <c r="C2" s="148"/>
      <c r="D2" s="148"/>
      <c r="E2" s="148"/>
      <c r="F2" s="148"/>
      <c r="G2" s="149"/>
      <c r="H2" s="139"/>
    </row>
    <row r="3" spans="1:9" ht="40.5" customHeight="1">
      <c r="A3" s="144" t="s">
        <v>19</v>
      </c>
      <c r="B3" s="145"/>
      <c r="C3" s="145"/>
      <c r="D3" s="145"/>
      <c r="E3" s="145"/>
      <c r="F3" s="145"/>
      <c r="G3" s="146"/>
      <c r="H3" s="138"/>
    </row>
    <row r="4" spans="1:9" ht="98.25" customHeight="1">
      <c r="A4" s="106" t="s">
        <v>20</v>
      </c>
      <c r="B4" s="107" t="s">
        <v>21</v>
      </c>
      <c r="C4" s="107" t="s">
        <v>22</v>
      </c>
      <c r="D4" s="108" t="s">
        <v>23</v>
      </c>
      <c r="E4" s="108" t="s">
        <v>24</v>
      </c>
      <c r="F4" s="107" t="s">
        <v>25</v>
      </c>
      <c r="G4" s="104" t="s">
        <v>26</v>
      </c>
      <c r="H4" s="109"/>
    </row>
    <row r="5" spans="1:9" ht="30" customHeight="1">
      <c r="A5" s="110"/>
      <c r="B5" s="110"/>
      <c r="C5" s="136" t="s">
        <v>27</v>
      </c>
      <c r="D5" s="136" t="s">
        <v>27</v>
      </c>
      <c r="E5" s="136" t="s">
        <v>27</v>
      </c>
      <c r="F5" s="136" t="s">
        <v>27</v>
      </c>
      <c r="G5" s="136" t="s">
        <v>27</v>
      </c>
      <c r="H5" s="109"/>
    </row>
    <row r="6" spans="1:9" ht="30" customHeight="1">
      <c r="A6" s="111">
        <v>1</v>
      </c>
      <c r="B6" s="112" t="s">
        <v>28</v>
      </c>
      <c r="C6" s="113">
        <v>232921281480.15399</v>
      </c>
      <c r="D6" s="114">
        <v>31608000000</v>
      </c>
      <c r="E6" s="114">
        <v>1225785470.4000001</v>
      </c>
      <c r="F6" s="114">
        <v>28489243443.783001</v>
      </c>
      <c r="G6" s="113">
        <f>C6+D6+E6+F6</f>
        <v>294244310394.33698</v>
      </c>
      <c r="H6" s="115">
        <f>G6/1000000000</f>
        <v>294.24431039433699</v>
      </c>
      <c r="I6" s="129">
        <f>(D6+E6)/1000000000</f>
        <v>32.833785470400002</v>
      </c>
    </row>
    <row r="7" spans="1:9" ht="30" customHeight="1">
      <c r="A7" s="111">
        <v>2</v>
      </c>
      <c r="B7" s="112" t="s">
        <v>29</v>
      </c>
      <c r="C7" s="113">
        <v>118140786658.119</v>
      </c>
      <c r="D7" s="113">
        <v>16032000000</v>
      </c>
      <c r="E7" s="113">
        <v>4085951568</v>
      </c>
      <c r="F7" s="113">
        <v>94964144812.610001</v>
      </c>
      <c r="G7" s="113">
        <f t="shared" ref="G7:G20" si="0">C7+D7+E7+F7</f>
        <v>233222883038.729</v>
      </c>
      <c r="H7" s="115">
        <f t="shared" ref="H7:H19" si="1">G7/1000000000</f>
        <v>233.22288303872901</v>
      </c>
      <c r="I7" s="129">
        <f t="shared" ref="I7:I19" si="2">(D7+E7)/1000000000</f>
        <v>20.117951567999999</v>
      </c>
    </row>
    <row r="8" spans="1:9" ht="30" customHeight="1">
      <c r="A8" s="111">
        <v>3</v>
      </c>
      <c r="B8" s="112" t="s">
        <v>30</v>
      </c>
      <c r="C8" s="113">
        <v>91081594504.388199</v>
      </c>
      <c r="D8" s="113">
        <v>12360000000</v>
      </c>
      <c r="E8" s="113">
        <v>2860166097.5999999</v>
      </c>
      <c r="F8" s="113">
        <v>66474901368.827003</v>
      </c>
      <c r="G8" s="113">
        <f t="shared" si="0"/>
        <v>172776661970.81522</v>
      </c>
      <c r="H8" s="115">
        <f t="shared" si="1"/>
        <v>172.77666197081521</v>
      </c>
      <c r="I8" s="129">
        <f t="shared" si="2"/>
        <v>15.2201660976</v>
      </c>
    </row>
    <row r="9" spans="1:9" ht="30" customHeight="1">
      <c r="A9" s="111">
        <v>4</v>
      </c>
      <c r="B9" s="111" t="s">
        <v>31</v>
      </c>
      <c r="C9" s="113">
        <v>59991551218.988998</v>
      </c>
      <c r="D9" s="113">
        <v>0</v>
      </c>
      <c r="E9" s="113">
        <v>0</v>
      </c>
      <c r="F9" s="113">
        <v>0</v>
      </c>
      <c r="G9" s="113">
        <f t="shared" si="0"/>
        <v>59991551218.988998</v>
      </c>
      <c r="H9" s="115">
        <f t="shared" si="1"/>
        <v>59.991551218988995</v>
      </c>
      <c r="I9" s="129">
        <f t="shared" si="2"/>
        <v>0</v>
      </c>
    </row>
    <row r="10" spans="1:9" ht="30" customHeight="1">
      <c r="A10" s="111">
        <v>5</v>
      </c>
      <c r="B10" s="111" t="s">
        <v>32</v>
      </c>
      <c r="C10" s="113">
        <v>9312063797.5400009</v>
      </c>
      <c r="D10" s="113">
        <v>0</v>
      </c>
      <c r="E10" s="113">
        <v>0</v>
      </c>
      <c r="F10" s="113">
        <v>887609245.38999999</v>
      </c>
      <c r="G10" s="113">
        <f t="shared" si="0"/>
        <v>10199673042.93</v>
      </c>
      <c r="H10" s="115">
        <f t="shared" si="1"/>
        <v>10.19967304293</v>
      </c>
      <c r="I10" s="129">
        <f t="shared" si="2"/>
        <v>0</v>
      </c>
    </row>
    <row r="11" spans="1:9" ht="30" customHeight="1">
      <c r="A11" s="111">
        <v>6</v>
      </c>
      <c r="B11" s="116" t="s">
        <v>33</v>
      </c>
      <c r="C11" s="113">
        <v>6120477289.0100002</v>
      </c>
      <c r="D11" s="113">
        <v>0</v>
      </c>
      <c r="E11" s="113">
        <v>340495964</v>
      </c>
      <c r="F11" s="113">
        <v>7270822439.54</v>
      </c>
      <c r="G11" s="113">
        <f t="shared" si="0"/>
        <v>13731795692.549999</v>
      </c>
      <c r="H11" s="115">
        <f t="shared" si="1"/>
        <v>13.73179569255</v>
      </c>
      <c r="I11" s="129">
        <f t="shared" si="2"/>
        <v>0.34049596399999998</v>
      </c>
    </row>
    <row r="12" spans="1:9" ht="30" customHeight="1">
      <c r="A12" s="111">
        <v>7</v>
      </c>
      <c r="B12" s="116" t="s">
        <v>34</v>
      </c>
      <c r="C12" s="113">
        <v>10491735278.9</v>
      </c>
      <c r="D12" s="113">
        <v>0</v>
      </c>
      <c r="E12" s="113">
        <v>0</v>
      </c>
      <c r="F12" s="113">
        <v>0</v>
      </c>
      <c r="G12" s="113">
        <f t="shared" si="0"/>
        <v>10491735278.9</v>
      </c>
      <c r="H12" s="115">
        <f t="shared" si="1"/>
        <v>10.4917352789</v>
      </c>
      <c r="I12" s="129">
        <f t="shared" si="2"/>
        <v>0</v>
      </c>
    </row>
    <row r="13" spans="1:9" ht="38.25" customHeight="1">
      <c r="A13" s="111">
        <v>8</v>
      </c>
      <c r="B13" s="116" t="s">
        <v>35</v>
      </c>
      <c r="C13" s="113">
        <v>100000000</v>
      </c>
      <c r="D13" s="113">
        <v>0</v>
      </c>
      <c r="E13" s="113">
        <v>0</v>
      </c>
      <c r="F13" s="113">
        <v>0</v>
      </c>
      <c r="G13" s="113">
        <f t="shared" si="0"/>
        <v>100000000</v>
      </c>
      <c r="H13" s="115">
        <f t="shared" si="1"/>
        <v>0.1</v>
      </c>
      <c r="I13" s="129">
        <f t="shared" si="2"/>
        <v>0</v>
      </c>
    </row>
    <row r="14" spans="1:9" ht="38.25" customHeight="1">
      <c r="A14" s="111">
        <v>9</v>
      </c>
      <c r="B14" s="116" t="s">
        <v>36</v>
      </c>
      <c r="C14" s="113">
        <v>4000000000</v>
      </c>
      <c r="D14" s="113">
        <v>0</v>
      </c>
      <c r="E14" s="113">
        <v>0</v>
      </c>
      <c r="F14" s="113">
        <v>0</v>
      </c>
      <c r="G14" s="113">
        <f t="shared" si="0"/>
        <v>4000000000</v>
      </c>
      <c r="H14" s="115">
        <f t="shared" si="1"/>
        <v>4</v>
      </c>
      <c r="I14" s="129">
        <f t="shared" si="2"/>
        <v>0</v>
      </c>
    </row>
    <row r="15" spans="1:9" ht="42">
      <c r="A15" s="111">
        <v>10</v>
      </c>
      <c r="B15" s="116" t="s">
        <v>37</v>
      </c>
      <c r="C15" s="117">
        <v>27044615059.939999</v>
      </c>
      <c r="D15" s="113">
        <v>0</v>
      </c>
      <c r="E15" s="113">
        <v>0</v>
      </c>
      <c r="F15" s="113">
        <v>0</v>
      </c>
      <c r="G15" s="113">
        <f t="shared" si="0"/>
        <v>27044615059.939999</v>
      </c>
      <c r="H15" s="115">
        <f t="shared" si="1"/>
        <v>27.04461505994</v>
      </c>
      <c r="I15" s="129">
        <f t="shared" si="2"/>
        <v>0</v>
      </c>
    </row>
    <row r="16" spans="1:9" ht="63">
      <c r="A16" s="111">
        <v>11</v>
      </c>
      <c r="B16" s="116" t="s">
        <v>38</v>
      </c>
      <c r="C16" s="117">
        <v>68342868603.699997</v>
      </c>
      <c r="D16" s="113">
        <v>0</v>
      </c>
      <c r="E16" s="113">
        <v>0</v>
      </c>
      <c r="F16" s="113">
        <v>0</v>
      </c>
      <c r="G16" s="113">
        <f t="shared" si="0"/>
        <v>68342868603.699997</v>
      </c>
      <c r="H16" s="115">
        <f t="shared" si="1"/>
        <v>68.342868603699998</v>
      </c>
      <c r="I16" s="129">
        <f t="shared" si="2"/>
        <v>0</v>
      </c>
    </row>
    <row r="17" spans="1:10" ht="63">
      <c r="A17" s="111">
        <v>12</v>
      </c>
      <c r="B17" s="116" t="s">
        <v>39</v>
      </c>
      <c r="C17" s="117">
        <v>18163078852.380001</v>
      </c>
      <c r="D17" s="113">
        <v>0</v>
      </c>
      <c r="E17" s="113">
        <v>0</v>
      </c>
      <c r="F17" s="113">
        <v>0</v>
      </c>
      <c r="G17" s="113">
        <f t="shared" si="0"/>
        <v>18163078852.380001</v>
      </c>
      <c r="H17" s="115">
        <f t="shared" si="1"/>
        <v>18.16307885238</v>
      </c>
      <c r="I17" s="129">
        <f t="shared" si="2"/>
        <v>0</v>
      </c>
    </row>
    <row r="18" spans="1:10" ht="42.75" customHeight="1">
      <c r="A18" s="111">
        <v>13</v>
      </c>
      <c r="B18" s="116" t="s">
        <v>40</v>
      </c>
      <c r="C18" s="117">
        <v>0</v>
      </c>
      <c r="D18" s="113">
        <v>0</v>
      </c>
      <c r="E18" s="113">
        <v>0</v>
      </c>
      <c r="F18" s="113">
        <v>5874070813.1499996</v>
      </c>
      <c r="G18" s="113">
        <f t="shared" si="0"/>
        <v>5874070813.1499996</v>
      </c>
      <c r="H18" s="115">
        <f t="shared" si="1"/>
        <v>5.8740708131499995</v>
      </c>
      <c r="I18" s="129">
        <f t="shared" si="2"/>
        <v>0</v>
      </c>
    </row>
    <row r="19" spans="1:10" ht="42.75" customHeight="1">
      <c r="A19" s="111">
        <v>14</v>
      </c>
      <c r="B19" s="116" t="s">
        <v>41</v>
      </c>
      <c r="C19" s="117">
        <v>180000000000</v>
      </c>
      <c r="D19" s="113">
        <v>0</v>
      </c>
      <c r="E19" s="113">
        <v>0</v>
      </c>
      <c r="F19" s="113">
        <v>0</v>
      </c>
      <c r="G19" s="113">
        <f t="shared" si="0"/>
        <v>180000000000</v>
      </c>
      <c r="H19" s="115">
        <f t="shared" si="1"/>
        <v>180</v>
      </c>
      <c r="I19" s="129">
        <f t="shared" si="2"/>
        <v>0</v>
      </c>
    </row>
    <row r="20" spans="1:10" ht="30" customHeight="1">
      <c r="A20" s="111"/>
      <c r="B20" s="105" t="s">
        <v>42</v>
      </c>
      <c r="C20" s="117">
        <f>SUM(C6:C19)</f>
        <v>825710052743.12012</v>
      </c>
      <c r="D20" s="117">
        <f>SUM(D6:D19)</f>
        <v>60000000000</v>
      </c>
      <c r="E20" s="117">
        <f>SUM(E6:E19)</f>
        <v>8512399100</v>
      </c>
      <c r="F20" s="117">
        <f>SUM(F6:F19)</f>
        <v>203960792123.30002</v>
      </c>
      <c r="G20" s="113">
        <f t="shared" si="0"/>
        <v>1098183243966.4202</v>
      </c>
      <c r="H20" s="115">
        <f>G20/1000000000</f>
        <v>1098.1832439664202</v>
      </c>
    </row>
    <row r="21" spans="1:10" ht="50.25" customHeight="1">
      <c r="B21" s="119"/>
      <c r="C21" s="118"/>
      <c r="D21" s="118"/>
      <c r="E21" s="120"/>
      <c r="F21" s="118"/>
      <c r="G21" s="118"/>
      <c r="H21" s="118"/>
    </row>
    <row r="22" spans="1:10" ht="55.5" customHeight="1">
      <c r="A22" s="150" t="s">
        <v>43</v>
      </c>
      <c r="B22" s="151"/>
      <c r="C22" s="151"/>
      <c r="D22" s="151"/>
      <c r="E22" s="151"/>
      <c r="F22" s="151"/>
      <c r="G22" s="151"/>
      <c r="H22" s="151"/>
      <c r="I22" s="151"/>
    </row>
    <row r="23" spans="1:10" ht="30" customHeight="1">
      <c r="A23" s="110">
        <v>0</v>
      </c>
      <c r="B23" s="110">
        <v>1</v>
      </c>
      <c r="C23" s="110">
        <v>2</v>
      </c>
      <c r="D23" s="110">
        <v>3</v>
      </c>
      <c r="E23" s="110" t="s">
        <v>44</v>
      </c>
      <c r="F23" s="110">
        <v>5</v>
      </c>
      <c r="G23" s="110">
        <v>6</v>
      </c>
      <c r="H23" s="110">
        <v>7</v>
      </c>
      <c r="I23" s="110" t="s">
        <v>45</v>
      </c>
    </row>
    <row r="24" spans="1:10" ht="73.5" customHeight="1">
      <c r="A24" s="105" t="s">
        <v>20</v>
      </c>
      <c r="B24" s="105" t="s">
        <v>21</v>
      </c>
      <c r="C24" s="121" t="s">
        <v>46</v>
      </c>
      <c r="D24" s="105" t="s">
        <v>47</v>
      </c>
      <c r="E24" s="105" t="s">
        <v>48</v>
      </c>
      <c r="F24" s="122" t="s">
        <v>49</v>
      </c>
      <c r="G24" s="140" t="s">
        <v>24</v>
      </c>
      <c r="H24" s="105" t="s">
        <v>25</v>
      </c>
      <c r="I24" s="110" t="s">
        <v>26</v>
      </c>
    </row>
    <row r="25" spans="1:10" ht="22.8">
      <c r="A25" s="111"/>
      <c r="B25" s="111"/>
      <c r="C25" s="136" t="s">
        <v>27</v>
      </c>
      <c r="D25" s="136" t="s">
        <v>27</v>
      </c>
      <c r="E25" s="136" t="s">
        <v>27</v>
      </c>
      <c r="F25" s="136" t="s">
        <v>27</v>
      </c>
      <c r="G25" s="136" t="s">
        <v>27</v>
      </c>
      <c r="H25" s="136" t="s">
        <v>27</v>
      </c>
      <c r="I25" s="136" t="s">
        <v>27</v>
      </c>
    </row>
    <row r="26" spans="1:10">
      <c r="A26" s="111">
        <v>1</v>
      </c>
      <c r="B26" s="111" t="s">
        <v>50</v>
      </c>
      <c r="C26" s="123">
        <v>214439676381.69</v>
      </c>
      <c r="D26" s="123">
        <v>106797718362.75</v>
      </c>
      <c r="E26" s="123">
        <f>C26-D26</f>
        <v>107641958018.94</v>
      </c>
      <c r="F26" s="123">
        <v>29100000000</v>
      </c>
      <c r="G26" s="123">
        <v>1144066439.04</v>
      </c>
      <c r="H26" s="123">
        <v>26589960547.529999</v>
      </c>
      <c r="I26" s="130">
        <f>E26+F26+G26+H26</f>
        <v>164475985005.51001</v>
      </c>
      <c r="J26" s="125">
        <f>F26+G26</f>
        <v>30244066439.040001</v>
      </c>
    </row>
    <row r="27" spans="1:10">
      <c r="A27" s="111">
        <v>2</v>
      </c>
      <c r="B27" s="111" t="s">
        <v>51</v>
      </c>
      <c r="C27" s="123">
        <v>4421436626.4300003</v>
      </c>
      <c r="D27" s="123">
        <v>0</v>
      </c>
      <c r="E27" s="123">
        <f t="shared" ref="E27:E30" si="3">C27-D27</f>
        <v>4421436626.4300003</v>
      </c>
      <c r="F27" s="123">
        <v>600000000</v>
      </c>
      <c r="G27" s="123">
        <v>0</v>
      </c>
      <c r="H27" s="123">
        <v>0</v>
      </c>
      <c r="I27" s="130">
        <f t="shared" ref="I27:I30" si="4">E27+F27+G27+H27</f>
        <v>5021436626.4300003</v>
      </c>
      <c r="J27" s="125">
        <f t="shared" ref="J27:J30" si="5">F27+G27</f>
        <v>600000000</v>
      </c>
    </row>
    <row r="28" spans="1:10">
      <c r="A28" s="111">
        <v>3</v>
      </c>
      <c r="B28" s="111" t="s">
        <v>52</v>
      </c>
      <c r="C28" s="123">
        <v>2210718313.21</v>
      </c>
      <c r="D28" s="123">
        <v>0</v>
      </c>
      <c r="E28" s="123">
        <f t="shared" si="3"/>
        <v>2210718313.21</v>
      </c>
      <c r="F28" s="123">
        <v>300000000</v>
      </c>
      <c r="G28" s="123">
        <v>0</v>
      </c>
      <c r="H28" s="123">
        <v>0</v>
      </c>
      <c r="I28" s="130">
        <f t="shared" si="4"/>
        <v>2510718313.21</v>
      </c>
      <c r="J28" s="125">
        <f>F28+G28</f>
        <v>300000000</v>
      </c>
    </row>
    <row r="29" spans="1:10" ht="42">
      <c r="A29" s="111">
        <v>4</v>
      </c>
      <c r="B29" s="116" t="s">
        <v>53</v>
      </c>
      <c r="C29" s="123">
        <v>7428013532.3999996</v>
      </c>
      <c r="D29" s="123">
        <v>0</v>
      </c>
      <c r="E29" s="123">
        <f t="shared" si="3"/>
        <v>7428013532.3999996</v>
      </c>
      <c r="F29" s="123">
        <v>1008000000</v>
      </c>
      <c r="G29" s="123">
        <v>0</v>
      </c>
      <c r="H29" s="123">
        <v>0</v>
      </c>
      <c r="I29" s="130">
        <f t="shared" si="4"/>
        <v>8436013532.3999996</v>
      </c>
      <c r="J29" s="125">
        <f t="shared" si="5"/>
        <v>1008000000</v>
      </c>
    </row>
    <row r="30" spans="1:10">
      <c r="A30" s="111">
        <v>5</v>
      </c>
      <c r="B30" s="111" t="s">
        <v>54</v>
      </c>
      <c r="C30" s="123">
        <v>4421436626.4300003</v>
      </c>
      <c r="D30" s="123">
        <v>69362636</v>
      </c>
      <c r="E30" s="123">
        <f t="shared" si="3"/>
        <v>4352073990.4300003</v>
      </c>
      <c r="F30" s="123">
        <v>600000000</v>
      </c>
      <c r="G30" s="123">
        <v>81719031.359999999</v>
      </c>
      <c r="H30" s="123">
        <v>1899282896.25</v>
      </c>
      <c r="I30" s="130">
        <f t="shared" si="4"/>
        <v>6933075918.04</v>
      </c>
      <c r="J30" s="125">
        <f t="shared" si="5"/>
        <v>681719031.36000001</v>
      </c>
    </row>
    <row r="31" spans="1:10" ht="36.75" customHeight="1">
      <c r="A31" s="111"/>
      <c r="B31" s="88" t="s">
        <v>26</v>
      </c>
      <c r="C31" s="124">
        <f>SUM(C26:C30)</f>
        <v>232921281480.15997</v>
      </c>
      <c r="D31" s="124">
        <f>SUM(D26:D30)</f>
        <v>106867080998.75</v>
      </c>
      <c r="E31" s="124">
        <f t="shared" ref="E31:H31" si="6">SUM(E26:E30)</f>
        <v>126054200481.41</v>
      </c>
      <c r="F31" s="124">
        <f t="shared" si="6"/>
        <v>31608000000</v>
      </c>
      <c r="G31" s="124">
        <f t="shared" si="6"/>
        <v>1225785470.3999999</v>
      </c>
      <c r="H31" s="124">
        <f t="shared" si="6"/>
        <v>28489243443.779999</v>
      </c>
      <c r="I31" s="124">
        <f t="shared" ref="I31" si="7">SUM(I26:I30)</f>
        <v>187377229395.59</v>
      </c>
    </row>
    <row r="32" spans="1:10">
      <c r="G32" s="125"/>
    </row>
    <row r="33" spans="1:9" ht="12.75" hidden="1" customHeight="1">
      <c r="A33" s="143" t="s">
        <v>55</v>
      </c>
      <c r="B33" s="143"/>
      <c r="C33" s="143"/>
      <c r="D33" s="126"/>
      <c r="E33" s="126"/>
      <c r="F33" s="126"/>
      <c r="G33" s="125"/>
    </row>
    <row r="34" spans="1:9" ht="69" customHeight="1">
      <c r="A34" s="141" t="s">
        <v>56</v>
      </c>
      <c r="B34" s="141"/>
      <c r="C34" s="141"/>
      <c r="D34" s="141"/>
      <c r="E34" s="141"/>
      <c r="F34" s="141"/>
      <c r="G34" s="141"/>
      <c r="I34" s="125"/>
    </row>
    <row r="35" spans="1:9" ht="42.75" customHeight="1">
      <c r="B35" s="127"/>
      <c r="C35" s="127"/>
      <c r="D35" s="127"/>
      <c r="E35" s="127"/>
      <c r="F35" s="127"/>
      <c r="G35" s="127"/>
      <c r="I35" s="131"/>
    </row>
    <row r="36" spans="1:9">
      <c r="B36" s="127"/>
      <c r="C36" s="127"/>
      <c r="D36" s="127"/>
      <c r="E36" s="127"/>
      <c r="F36" s="127"/>
      <c r="G36" s="127"/>
    </row>
    <row r="37" spans="1:9">
      <c r="B37" s="128"/>
      <c r="C37" s="127"/>
      <c r="D37" s="127"/>
      <c r="E37" s="127"/>
      <c r="F37" s="127"/>
      <c r="G37" s="127"/>
    </row>
    <row r="38" spans="1:9" ht="22.8">
      <c r="B38" s="129"/>
      <c r="C38" s="142" t="s">
        <v>57</v>
      </c>
      <c r="D38" s="142"/>
      <c r="E38" s="142"/>
      <c r="F38" s="142"/>
      <c r="G38" s="142"/>
    </row>
    <row r="39" spans="1:9" ht="35.25" customHeight="1">
      <c r="B39" s="129"/>
      <c r="C39" s="142" t="s">
        <v>58</v>
      </c>
      <c r="D39" s="142"/>
      <c r="E39" s="142"/>
      <c r="F39" s="142"/>
      <c r="G39" s="142"/>
    </row>
    <row r="40" spans="1:9" ht="22.8">
      <c r="B40" s="129"/>
      <c r="C40" s="142" t="s">
        <v>59</v>
      </c>
      <c r="D40" s="142"/>
      <c r="E40" s="142"/>
      <c r="F40" s="142"/>
      <c r="G40" s="142"/>
    </row>
    <row r="41" spans="1:9" ht="22.8">
      <c r="B41" s="129"/>
      <c r="C41" s="142" t="s">
        <v>60</v>
      </c>
      <c r="D41" s="142"/>
      <c r="E41" s="142"/>
      <c r="F41" s="142"/>
      <c r="G41" s="142"/>
    </row>
  </sheetData>
  <mergeCells count="10">
    <mergeCell ref="A33:C33"/>
    <mergeCell ref="A3:G3"/>
    <mergeCell ref="A2:G2"/>
    <mergeCell ref="A1:G1"/>
    <mergeCell ref="A22:I22"/>
    <mergeCell ref="A34:G34"/>
    <mergeCell ref="C38:G38"/>
    <mergeCell ref="C39:G39"/>
    <mergeCell ref="C40:G40"/>
    <mergeCell ref="C41:G41"/>
  </mergeCells>
  <pageMargins left="0.74803149606299202" right="0.74803149606299202" top="0.39370078740157499" bottom="0.41" header="0.511811023622047" footer="0.511811023622047"/>
  <pageSetup scale="4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4"/>
  <sheetViews>
    <sheetView topLeftCell="A4" workbookViewId="0">
      <pane xSplit="3" ySplit="6" topLeftCell="D10" activePane="bottomRight" state="frozen"/>
      <selection pane="topRight"/>
      <selection pane="bottomLeft"/>
      <selection pane="bottomRight" activeCell="F16" sqref="F16"/>
    </sheetView>
  </sheetViews>
  <sheetFormatPr defaultColWidth="8.88671875" defaultRowHeight="13.2"/>
  <cols>
    <col min="1" max="1" width="4.109375" style="80" customWidth="1"/>
    <col min="2" max="2" width="22.44140625" style="80" customWidth="1"/>
    <col min="3" max="3" width="7.44140625" style="80" customWidth="1"/>
    <col min="4" max="4" width="25.5546875" style="80" customWidth="1"/>
    <col min="5" max="5" width="23.6640625" style="80" customWidth="1"/>
    <col min="6" max="6" width="28.33203125" style="80" customWidth="1"/>
    <col min="7" max="7" width="21.33203125" style="80" customWidth="1"/>
    <col min="8" max="8" width="24.44140625" style="80" customWidth="1"/>
    <col min="9" max="9" width="22.6640625" style="80" customWidth="1"/>
    <col min="10" max="12" width="25.5546875" style="80" customWidth="1"/>
    <col min="13" max="18" width="22" style="80" customWidth="1"/>
    <col min="19" max="19" width="24.33203125" style="80" customWidth="1"/>
    <col min="20" max="20" width="24.109375" style="80" customWidth="1"/>
    <col min="21" max="21" width="6.44140625" style="80" customWidth="1"/>
    <col min="22" max="22" width="8.88671875" style="80"/>
    <col min="23" max="23" width="16.33203125" style="80" customWidth="1"/>
    <col min="24" max="24" width="16.88671875" style="80" customWidth="1"/>
    <col min="25" max="25" width="21" style="80" customWidth="1"/>
    <col min="26" max="26" width="8.88671875" style="80"/>
    <col min="27" max="27" width="17.44140625" style="80" customWidth="1"/>
    <col min="28" max="28" width="12.33203125" style="80" customWidth="1"/>
    <col min="29" max="29" width="17.88671875" style="80" customWidth="1"/>
    <col min="30" max="31" width="8.88671875" style="80"/>
    <col min="32" max="32" width="17.88671875" style="80" customWidth="1"/>
    <col min="33" max="33" width="16.33203125" style="80" customWidth="1"/>
    <col min="34" max="34" width="17.88671875" style="80" customWidth="1"/>
    <col min="35" max="16384" width="8.88671875" style="80"/>
  </cols>
  <sheetData>
    <row r="1" spans="1:34" ht="22.8">
      <c r="A1" s="158" t="s">
        <v>61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</row>
    <row r="2" spans="1:34" ht="24.6">
      <c r="A2" s="159" t="s">
        <v>62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</row>
    <row r="3" spans="1:34" ht="18" customHeight="1">
      <c r="H3" s="1" t="s">
        <v>63</v>
      </c>
    </row>
    <row r="4" spans="1:34" ht="17.399999999999999">
      <c r="A4" s="160" t="s">
        <v>64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</row>
    <row r="5" spans="1:34" ht="20.399999999999999"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</row>
    <row r="6" spans="1:34" ht="15.6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 t="s">
        <v>65</v>
      </c>
      <c r="G6" s="21">
        <v>7</v>
      </c>
      <c r="H6" s="21">
        <v>8</v>
      </c>
      <c r="I6" s="21">
        <v>9</v>
      </c>
      <c r="J6" s="21" t="s">
        <v>66</v>
      </c>
      <c r="K6" s="21">
        <v>11</v>
      </c>
      <c r="L6" s="21">
        <v>12</v>
      </c>
      <c r="M6" s="21">
        <v>13</v>
      </c>
      <c r="N6" s="21">
        <v>14</v>
      </c>
      <c r="O6" s="21">
        <v>15</v>
      </c>
      <c r="P6" s="21">
        <v>16</v>
      </c>
      <c r="Q6" s="21">
        <v>17</v>
      </c>
      <c r="R6" s="21">
        <v>18</v>
      </c>
      <c r="S6" s="21" t="s">
        <v>67</v>
      </c>
      <c r="T6" s="21" t="s">
        <v>68</v>
      </c>
      <c r="U6" s="82"/>
    </row>
    <row r="7" spans="1:34" ht="12.75" customHeight="1">
      <c r="A7" s="152" t="s">
        <v>20</v>
      </c>
      <c r="B7" s="152" t="s">
        <v>21</v>
      </c>
      <c r="C7" s="152" t="s">
        <v>69</v>
      </c>
      <c r="D7" s="152" t="s">
        <v>70</v>
      </c>
      <c r="E7" s="152" t="s">
        <v>71</v>
      </c>
      <c r="F7" s="152" t="s">
        <v>72</v>
      </c>
      <c r="G7" s="163" t="s">
        <v>73</v>
      </c>
      <c r="H7" s="164"/>
      <c r="I7" s="165"/>
      <c r="J7" s="152" t="s">
        <v>48</v>
      </c>
      <c r="K7" s="152" t="s">
        <v>74</v>
      </c>
      <c r="L7" s="152" t="s">
        <v>24</v>
      </c>
      <c r="M7" s="152" t="s">
        <v>75</v>
      </c>
      <c r="N7" s="152" t="s">
        <v>76</v>
      </c>
      <c r="O7" s="152" t="s">
        <v>77</v>
      </c>
      <c r="P7" s="152" t="s">
        <v>78</v>
      </c>
      <c r="Q7" s="152" t="s">
        <v>79</v>
      </c>
      <c r="R7" s="152" t="s">
        <v>80</v>
      </c>
      <c r="S7" s="152" t="s">
        <v>81</v>
      </c>
      <c r="T7" s="152" t="s">
        <v>82</v>
      </c>
      <c r="U7" s="154" t="s">
        <v>20</v>
      </c>
    </row>
    <row r="8" spans="1:34" ht="50.25" customHeight="1">
      <c r="A8" s="153"/>
      <c r="B8" s="153"/>
      <c r="C8" s="153"/>
      <c r="D8" s="153"/>
      <c r="E8" s="153"/>
      <c r="F8" s="153"/>
      <c r="G8" s="81" t="s">
        <v>83</v>
      </c>
      <c r="H8" s="81" t="s">
        <v>84</v>
      </c>
      <c r="I8" s="81" t="s">
        <v>85</v>
      </c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5"/>
    </row>
    <row r="9" spans="1:34" ht="30" customHeight="1">
      <c r="A9" s="82"/>
      <c r="B9" s="82"/>
      <c r="C9" s="82"/>
      <c r="D9" s="137" t="s">
        <v>27</v>
      </c>
      <c r="E9" s="137" t="s">
        <v>27</v>
      </c>
      <c r="F9" s="137" t="s">
        <v>27</v>
      </c>
      <c r="G9" s="137" t="s">
        <v>27</v>
      </c>
      <c r="H9" s="137" t="s">
        <v>27</v>
      </c>
      <c r="I9" s="137" t="s">
        <v>27</v>
      </c>
      <c r="J9" s="137" t="s">
        <v>27</v>
      </c>
      <c r="K9" s="137" t="s">
        <v>27</v>
      </c>
      <c r="L9" s="137" t="s">
        <v>27</v>
      </c>
      <c r="M9" s="137" t="s">
        <v>27</v>
      </c>
      <c r="N9" s="137" t="s">
        <v>27</v>
      </c>
      <c r="O9" s="137" t="s">
        <v>27</v>
      </c>
      <c r="P9" s="137" t="s">
        <v>27</v>
      </c>
      <c r="Q9" s="137" t="s">
        <v>27</v>
      </c>
      <c r="R9" s="137" t="s">
        <v>27</v>
      </c>
      <c r="S9" s="137" t="s">
        <v>27</v>
      </c>
      <c r="T9" s="137" t="s">
        <v>27</v>
      </c>
      <c r="U9" s="82"/>
    </row>
    <row r="10" spans="1:34" ht="30" customHeight="1">
      <c r="A10" s="82">
        <v>1</v>
      </c>
      <c r="B10" s="83" t="s">
        <v>86</v>
      </c>
      <c r="C10" s="84">
        <v>17</v>
      </c>
      <c r="D10" s="85">
        <v>2838680440.2290001</v>
      </c>
      <c r="E10" s="85">
        <v>493877802.13999999</v>
      </c>
      <c r="F10" s="86">
        <f>D10+E10</f>
        <v>3332558242.369</v>
      </c>
      <c r="G10" s="85">
        <v>65118215.920000002</v>
      </c>
      <c r="H10" s="85">
        <v>0</v>
      </c>
      <c r="I10" s="85">
        <f>831857419.68-G10-H10</f>
        <v>766739203.75999999</v>
      </c>
      <c r="J10" s="85">
        <f>F10-G10-H10-I10</f>
        <v>2500700822.6890001</v>
      </c>
      <c r="K10" s="85">
        <v>385216030</v>
      </c>
      <c r="L10" s="85">
        <v>102734102.33</v>
      </c>
      <c r="M10" s="85">
        <v>89277133.020999998</v>
      </c>
      <c r="N10" s="85">
        <f>M10/2</f>
        <v>44638566.510499999</v>
      </c>
      <c r="O10" s="85">
        <f t="shared" ref="O10:O45" si="0">M10-N10</f>
        <v>44638566.510499999</v>
      </c>
      <c r="P10" s="85">
        <v>1946415778.03</v>
      </c>
      <c r="Q10" s="101">
        <v>0</v>
      </c>
      <c r="R10" s="85">
        <f>P10-Q10</f>
        <v>1946415778.03</v>
      </c>
      <c r="S10" s="101">
        <f t="shared" ref="S10:S45" si="1">F10+K10+L10+M10+P10</f>
        <v>5856201285.75</v>
      </c>
      <c r="T10" s="102">
        <f t="shared" ref="T10:T45" si="2">J10+K10+L10+O10+R10</f>
        <v>4979705299.5594997</v>
      </c>
      <c r="U10" s="82">
        <v>1</v>
      </c>
      <c r="AH10" s="96">
        <v>0</v>
      </c>
    </row>
    <row r="11" spans="1:34" ht="30" customHeight="1">
      <c r="A11" s="82">
        <v>2</v>
      </c>
      <c r="B11" s="83" t="s">
        <v>87</v>
      </c>
      <c r="C11" s="87">
        <v>21</v>
      </c>
      <c r="D11" s="85">
        <v>3019867830.7995</v>
      </c>
      <c r="E11" s="85">
        <v>0</v>
      </c>
      <c r="F11" s="86">
        <f t="shared" ref="F11:F45" si="3">D11+E11</f>
        <v>3019867830.7995</v>
      </c>
      <c r="G11" s="85">
        <v>81744975.519999996</v>
      </c>
      <c r="H11" s="85">
        <v>0</v>
      </c>
      <c r="I11" s="85">
        <f>717902902.29-G11-H11</f>
        <v>636157926.76999998</v>
      </c>
      <c r="J11" s="85">
        <f>F11-G11-H11-I11</f>
        <v>2301964928.5095</v>
      </c>
      <c r="K11" s="85">
        <v>409803611.70999998</v>
      </c>
      <c r="L11" s="85">
        <v>92538425.370000005</v>
      </c>
      <c r="M11" s="85">
        <v>94975516.870499998</v>
      </c>
      <c r="N11" s="85">
        <v>0</v>
      </c>
      <c r="O11" s="85">
        <f t="shared" si="0"/>
        <v>94975516.870499998</v>
      </c>
      <c r="P11" s="85">
        <v>2101784648.5599999</v>
      </c>
      <c r="Q11" s="101">
        <v>0</v>
      </c>
      <c r="R11" s="85">
        <f t="shared" ref="R11:R45" si="4">P11-Q11</f>
        <v>2101784648.5599999</v>
      </c>
      <c r="S11" s="101">
        <f t="shared" si="1"/>
        <v>5718970033.3099995</v>
      </c>
      <c r="T11" s="102">
        <f t="shared" si="2"/>
        <v>5001067131.0200005</v>
      </c>
      <c r="U11" s="82">
        <v>2</v>
      </c>
      <c r="AH11" s="96">
        <v>0</v>
      </c>
    </row>
    <row r="12" spans="1:34" ht="30" customHeight="1">
      <c r="A12" s="82">
        <v>3</v>
      </c>
      <c r="B12" s="83" t="s">
        <v>88</v>
      </c>
      <c r="C12" s="87">
        <v>31</v>
      </c>
      <c r="D12" s="85">
        <v>3047931225.2161999</v>
      </c>
      <c r="E12" s="85">
        <v>29570120045.360001</v>
      </c>
      <c r="F12" s="86">
        <f t="shared" si="3"/>
        <v>32618051270.576202</v>
      </c>
      <c r="G12" s="85">
        <v>52072982.520000003</v>
      </c>
      <c r="H12" s="85">
        <v>0</v>
      </c>
      <c r="I12" s="85">
        <f>1225965398.13-G12-H12</f>
        <v>1173892415.6100001</v>
      </c>
      <c r="J12" s="85">
        <f t="shared" ref="J12:J45" si="5">F12-G12-H12-I12</f>
        <v>31392085872.446201</v>
      </c>
      <c r="K12" s="85">
        <v>413611884.47000003</v>
      </c>
      <c r="L12" s="85">
        <v>102138773.94</v>
      </c>
      <c r="M12" s="85">
        <v>95858116.8838</v>
      </c>
      <c r="N12" s="85">
        <f>M12/2</f>
        <v>47929058.4419</v>
      </c>
      <c r="O12" s="85">
        <f t="shared" si="0"/>
        <v>47929058.4419</v>
      </c>
      <c r="P12" s="85">
        <v>2253283983.1300001</v>
      </c>
      <c r="Q12" s="101">
        <v>0</v>
      </c>
      <c r="R12" s="85">
        <f t="shared" si="4"/>
        <v>2253283983.1300001</v>
      </c>
      <c r="S12" s="101">
        <f t="shared" si="1"/>
        <v>35482944029</v>
      </c>
      <c r="T12" s="102">
        <f t="shared" si="2"/>
        <v>34209049572.428101</v>
      </c>
      <c r="U12" s="82">
        <v>3</v>
      </c>
      <c r="AH12" s="96">
        <v>0</v>
      </c>
    </row>
    <row r="13" spans="1:34" ht="30" customHeight="1">
      <c r="A13" s="82">
        <v>4</v>
      </c>
      <c r="B13" s="83" t="s">
        <v>89</v>
      </c>
      <c r="C13" s="87">
        <v>21</v>
      </c>
      <c r="D13" s="85">
        <v>3014210463.9432001</v>
      </c>
      <c r="E13" s="85">
        <v>996478405.69000006</v>
      </c>
      <c r="F13" s="86">
        <f t="shared" si="3"/>
        <v>4010688869.6332002</v>
      </c>
      <c r="G13" s="85">
        <v>56280977.920000002</v>
      </c>
      <c r="H13" s="85">
        <v>0</v>
      </c>
      <c r="I13" s="85">
        <f>339702673.38-G13-H13</f>
        <v>283421695.45999998</v>
      </c>
      <c r="J13" s="85">
        <f t="shared" si="5"/>
        <v>3670986196.2532001</v>
      </c>
      <c r="K13" s="85">
        <v>409035892.88999999</v>
      </c>
      <c r="L13" s="85">
        <v>132310872.11</v>
      </c>
      <c r="M13" s="85">
        <v>94797591.416800007</v>
      </c>
      <c r="N13" s="85">
        <v>0</v>
      </c>
      <c r="O13" s="85">
        <f t="shared" si="0"/>
        <v>94797591.416800007</v>
      </c>
      <c r="P13" s="85">
        <v>2398325695.5999999</v>
      </c>
      <c r="Q13" s="101">
        <v>0</v>
      </c>
      <c r="R13" s="85">
        <f t="shared" si="4"/>
        <v>2398325695.5999999</v>
      </c>
      <c r="S13" s="101">
        <f t="shared" si="1"/>
        <v>7045158921.6499996</v>
      </c>
      <c r="T13" s="102">
        <f t="shared" si="2"/>
        <v>6705456248.2700005</v>
      </c>
      <c r="U13" s="82">
        <v>4</v>
      </c>
      <c r="AH13" s="96">
        <v>0</v>
      </c>
    </row>
    <row r="14" spans="1:34" ht="30" customHeight="1">
      <c r="A14" s="82">
        <v>5</v>
      </c>
      <c r="B14" s="83" t="s">
        <v>90</v>
      </c>
      <c r="C14" s="87">
        <v>20</v>
      </c>
      <c r="D14" s="85">
        <v>3626196176.0209999</v>
      </c>
      <c r="E14" s="85">
        <v>0</v>
      </c>
      <c r="F14" s="86">
        <f t="shared" si="3"/>
        <v>3626196176.0209999</v>
      </c>
      <c r="G14" s="85">
        <v>132109967.23999999</v>
      </c>
      <c r="H14" s="85">
        <v>201255000</v>
      </c>
      <c r="I14" s="85">
        <f>1298632681.19-G14-H14</f>
        <v>965267713.95000005</v>
      </c>
      <c r="J14" s="85">
        <f t="shared" si="5"/>
        <v>2327563494.8310003</v>
      </c>
      <c r="K14" s="85">
        <v>492083883.45999998</v>
      </c>
      <c r="L14" s="85">
        <v>104629842.69</v>
      </c>
      <c r="M14" s="85">
        <v>114044678.56900001</v>
      </c>
      <c r="N14" s="85">
        <v>0</v>
      </c>
      <c r="O14" s="85">
        <f t="shared" si="0"/>
        <v>114044678.56900001</v>
      </c>
      <c r="P14" s="85">
        <v>2407464770</v>
      </c>
      <c r="Q14" s="101">
        <v>0</v>
      </c>
      <c r="R14" s="85">
        <f t="shared" si="4"/>
        <v>2407464770</v>
      </c>
      <c r="S14" s="101">
        <f t="shared" si="1"/>
        <v>6744419350.7399998</v>
      </c>
      <c r="T14" s="102">
        <f t="shared" si="2"/>
        <v>5445786669.5500002</v>
      </c>
      <c r="U14" s="82">
        <v>5</v>
      </c>
      <c r="AH14" s="96">
        <v>0</v>
      </c>
    </row>
    <row r="15" spans="1:34" ht="30" customHeight="1">
      <c r="A15" s="82">
        <v>6</v>
      </c>
      <c r="B15" s="83" t="s">
        <v>91</v>
      </c>
      <c r="C15" s="87">
        <v>8</v>
      </c>
      <c r="D15" s="85">
        <v>2682354488.3681998</v>
      </c>
      <c r="E15" s="85">
        <v>24025480033.869999</v>
      </c>
      <c r="F15" s="86">
        <f t="shared" si="3"/>
        <v>26707834522.238197</v>
      </c>
      <c r="G15" s="85">
        <v>27309923.140000001</v>
      </c>
      <c r="H15" s="85">
        <v>0</v>
      </c>
      <c r="I15" s="85">
        <f>1516796887.21-G15-H15</f>
        <v>1489486964.0699999</v>
      </c>
      <c r="J15" s="85">
        <f t="shared" si="5"/>
        <v>25191037635.028198</v>
      </c>
      <c r="K15" s="85">
        <v>364002207.64999998</v>
      </c>
      <c r="L15" s="85">
        <v>77591879.459999993</v>
      </c>
      <c r="M15" s="85">
        <v>84360646.971799999</v>
      </c>
      <c r="N15" s="85">
        <f>M15/2</f>
        <v>42180323.4859</v>
      </c>
      <c r="O15" s="85">
        <f t="shared" si="0"/>
        <v>42180323.4859</v>
      </c>
      <c r="P15" s="85">
        <v>1928591400.97</v>
      </c>
      <c r="Q15" s="101">
        <v>0</v>
      </c>
      <c r="R15" s="85">
        <f t="shared" si="4"/>
        <v>1928591400.97</v>
      </c>
      <c r="S15" s="101">
        <f t="shared" si="1"/>
        <v>29162380657.290001</v>
      </c>
      <c r="T15" s="102">
        <f t="shared" si="2"/>
        <v>27603403446.594101</v>
      </c>
      <c r="U15" s="82">
        <v>6</v>
      </c>
      <c r="AH15" s="96">
        <v>0</v>
      </c>
    </row>
    <row r="16" spans="1:34" ht="30" customHeight="1">
      <c r="A16" s="82">
        <v>7</v>
      </c>
      <c r="B16" s="83" t="s">
        <v>92</v>
      </c>
      <c r="C16" s="87">
        <v>23</v>
      </c>
      <c r="D16" s="85">
        <v>3399793326.9596</v>
      </c>
      <c r="E16" s="85">
        <v>0</v>
      </c>
      <c r="F16" s="86">
        <f t="shared" si="3"/>
        <v>3399793326.9596</v>
      </c>
      <c r="G16" s="85">
        <v>37138438</v>
      </c>
      <c r="H16" s="85">
        <v>0</v>
      </c>
      <c r="I16" s="85">
        <f>1087204390.24-G16-H16</f>
        <v>1050065952.24</v>
      </c>
      <c r="J16" s="85">
        <f t="shared" si="5"/>
        <v>2312588936.7195997</v>
      </c>
      <c r="K16" s="85">
        <v>461360451.02999997</v>
      </c>
      <c r="L16" s="85">
        <v>104156713.54000001</v>
      </c>
      <c r="M16" s="85">
        <v>106924258.47040001</v>
      </c>
      <c r="N16" s="85">
        <f>M16/2</f>
        <v>53462129.235200003</v>
      </c>
      <c r="O16" s="85">
        <f t="shared" si="0"/>
        <v>53462129.235200003</v>
      </c>
      <c r="P16" s="85">
        <v>2255033317.6199999</v>
      </c>
      <c r="Q16" s="101">
        <v>0</v>
      </c>
      <c r="R16" s="85">
        <f t="shared" si="4"/>
        <v>2255033317.6199999</v>
      </c>
      <c r="S16" s="101">
        <f t="shared" si="1"/>
        <v>6327268067.6199999</v>
      </c>
      <c r="T16" s="102">
        <f t="shared" si="2"/>
        <v>5186601548.1447992</v>
      </c>
      <c r="U16" s="82">
        <v>7</v>
      </c>
      <c r="AH16" s="96">
        <v>0</v>
      </c>
    </row>
    <row r="17" spans="1:34" ht="30" customHeight="1">
      <c r="A17" s="82">
        <v>8</v>
      </c>
      <c r="B17" s="83" t="s">
        <v>93</v>
      </c>
      <c r="C17" s="87">
        <v>27</v>
      </c>
      <c r="D17" s="85">
        <v>3766483768.2419</v>
      </c>
      <c r="E17" s="85">
        <v>0</v>
      </c>
      <c r="F17" s="86">
        <f t="shared" si="3"/>
        <v>3766483768.2419</v>
      </c>
      <c r="G17" s="85">
        <v>23242642.989999998</v>
      </c>
      <c r="H17" s="85">
        <v>0</v>
      </c>
      <c r="I17" s="85">
        <f>609502174.5-G17-H17</f>
        <v>586259531.50999999</v>
      </c>
      <c r="J17" s="85">
        <f t="shared" si="5"/>
        <v>3156981593.7419004</v>
      </c>
      <c r="K17" s="85">
        <v>511121260.31999999</v>
      </c>
      <c r="L17" s="85">
        <v>101601285.02</v>
      </c>
      <c r="M17" s="85">
        <v>118456754.6381</v>
      </c>
      <c r="N17" s="85">
        <v>0</v>
      </c>
      <c r="O17" s="85">
        <f t="shared" si="0"/>
        <v>118456754.6381</v>
      </c>
      <c r="P17" s="85">
        <v>2253695859.5300002</v>
      </c>
      <c r="Q17" s="101">
        <v>0</v>
      </c>
      <c r="R17" s="85">
        <f t="shared" si="4"/>
        <v>2253695859.5300002</v>
      </c>
      <c r="S17" s="101">
        <f t="shared" si="1"/>
        <v>6751358927.75</v>
      </c>
      <c r="T17" s="102">
        <f t="shared" si="2"/>
        <v>6141856753.250001</v>
      </c>
      <c r="U17" s="82">
        <v>8</v>
      </c>
      <c r="AH17" s="96">
        <v>0</v>
      </c>
    </row>
    <row r="18" spans="1:34" ht="30" customHeight="1">
      <c r="A18" s="82">
        <v>9</v>
      </c>
      <c r="B18" s="83" t="s">
        <v>94</v>
      </c>
      <c r="C18" s="87">
        <v>18</v>
      </c>
      <c r="D18" s="85">
        <v>3048451023.5802002</v>
      </c>
      <c r="E18" s="85">
        <v>0</v>
      </c>
      <c r="F18" s="86">
        <f t="shared" si="3"/>
        <v>3048451023.5802002</v>
      </c>
      <c r="G18" s="85">
        <v>688057267.88</v>
      </c>
      <c r="H18" s="85">
        <v>0</v>
      </c>
      <c r="I18" s="85">
        <f>1462661550.25-G18-H18</f>
        <v>774604282.37</v>
      </c>
      <c r="J18" s="85">
        <f t="shared" si="5"/>
        <v>1585789473.3302002</v>
      </c>
      <c r="K18" s="85">
        <v>413682422.41000003</v>
      </c>
      <c r="L18" s="85">
        <v>91707909.670000002</v>
      </c>
      <c r="M18" s="85">
        <v>95874464.659799993</v>
      </c>
      <c r="N18" s="85">
        <f>M18/2</f>
        <v>47937232.329899997</v>
      </c>
      <c r="O18" s="85">
        <f t="shared" si="0"/>
        <v>47937232.329899997</v>
      </c>
      <c r="P18" s="85">
        <v>1944123409</v>
      </c>
      <c r="Q18" s="101">
        <v>0</v>
      </c>
      <c r="R18" s="85">
        <f t="shared" si="4"/>
        <v>1944123409</v>
      </c>
      <c r="S18" s="101">
        <f t="shared" si="1"/>
        <v>5593839229.3199997</v>
      </c>
      <c r="T18" s="102">
        <f t="shared" si="2"/>
        <v>4083240446.7401004</v>
      </c>
      <c r="U18" s="82">
        <v>9</v>
      </c>
      <c r="AH18" s="96">
        <v>0</v>
      </c>
    </row>
    <row r="19" spans="1:34" ht="30" customHeight="1">
      <c r="A19" s="82">
        <v>10</v>
      </c>
      <c r="B19" s="83" t="s">
        <v>95</v>
      </c>
      <c r="C19" s="87">
        <v>25</v>
      </c>
      <c r="D19" s="85">
        <v>3078084922.7754998</v>
      </c>
      <c r="E19" s="85">
        <v>42080084517.620003</v>
      </c>
      <c r="F19" s="86">
        <f t="shared" si="3"/>
        <v>45158169440.3955</v>
      </c>
      <c r="G19" s="85">
        <v>30188064.079999998</v>
      </c>
      <c r="H19" s="85">
        <v>83333333.329999998</v>
      </c>
      <c r="I19" s="85">
        <f>1705166112.19-G19-H19</f>
        <v>1591644714.7800002</v>
      </c>
      <c r="J19" s="85">
        <f t="shared" si="5"/>
        <v>43453003328.205498</v>
      </c>
      <c r="K19" s="85">
        <v>417703816.58999997</v>
      </c>
      <c r="L19" s="85">
        <v>137462704.33000001</v>
      </c>
      <c r="M19" s="85">
        <v>96806457.394500002</v>
      </c>
      <c r="N19" s="85">
        <f>M19/2</f>
        <v>48403228.697250001</v>
      </c>
      <c r="O19" s="85">
        <f t="shared" si="0"/>
        <v>48403228.697250001</v>
      </c>
      <c r="P19" s="85">
        <v>2546704204.2600002</v>
      </c>
      <c r="Q19" s="101">
        <v>0</v>
      </c>
      <c r="R19" s="85">
        <f t="shared" si="4"/>
        <v>2546704204.2600002</v>
      </c>
      <c r="S19" s="101">
        <f t="shared" si="1"/>
        <v>48356846622.970001</v>
      </c>
      <c r="T19" s="102">
        <f t="shared" si="2"/>
        <v>46603277282.082748</v>
      </c>
      <c r="U19" s="82">
        <v>10</v>
      </c>
      <c r="AH19" s="96">
        <v>0</v>
      </c>
    </row>
    <row r="20" spans="1:34" ht="30" customHeight="1">
      <c r="A20" s="82">
        <v>11</v>
      </c>
      <c r="B20" s="83" t="s">
        <v>96</v>
      </c>
      <c r="C20" s="87">
        <v>13</v>
      </c>
      <c r="D20" s="85">
        <v>2712136884.6272001</v>
      </c>
      <c r="E20" s="85">
        <v>0</v>
      </c>
      <c r="F20" s="86">
        <f t="shared" si="3"/>
        <v>2712136884.6272001</v>
      </c>
      <c r="G20" s="85">
        <v>59563435.57</v>
      </c>
      <c r="H20" s="85">
        <v>0</v>
      </c>
      <c r="I20" s="85">
        <f>596107321.73-G20-H20</f>
        <v>536543886.16000003</v>
      </c>
      <c r="J20" s="85">
        <f t="shared" si="5"/>
        <v>2116029562.8971999</v>
      </c>
      <c r="K20" s="85">
        <v>368043753.25999999</v>
      </c>
      <c r="L20" s="85">
        <v>81519748.010000005</v>
      </c>
      <c r="M20" s="85">
        <v>85297309.972800002</v>
      </c>
      <c r="N20" s="85">
        <v>0</v>
      </c>
      <c r="O20" s="85">
        <f t="shared" si="0"/>
        <v>85297309.972800002</v>
      </c>
      <c r="P20" s="85">
        <v>1880268854.1500001</v>
      </c>
      <c r="Q20" s="101">
        <v>0</v>
      </c>
      <c r="R20" s="85">
        <f t="shared" si="4"/>
        <v>1880268854.1500001</v>
      </c>
      <c r="S20" s="101">
        <f t="shared" si="1"/>
        <v>5127266550.0200005</v>
      </c>
      <c r="T20" s="102">
        <f t="shared" si="2"/>
        <v>4531159228.29</v>
      </c>
      <c r="U20" s="82">
        <v>11</v>
      </c>
      <c r="AH20" s="96">
        <v>0</v>
      </c>
    </row>
    <row r="21" spans="1:34" ht="30" customHeight="1">
      <c r="A21" s="82">
        <v>12</v>
      </c>
      <c r="B21" s="83" t="s">
        <v>97</v>
      </c>
      <c r="C21" s="87">
        <v>18</v>
      </c>
      <c r="D21" s="85">
        <v>2834617717.0201998</v>
      </c>
      <c r="E21" s="85">
        <v>5160968262.5900002</v>
      </c>
      <c r="F21" s="86">
        <f t="shared" si="3"/>
        <v>7995585979.6101999</v>
      </c>
      <c r="G21" s="85">
        <v>186112935.30000001</v>
      </c>
      <c r="H21" s="85">
        <v>0</v>
      </c>
      <c r="I21" s="85">
        <f>1273109842.53-G21-H21</f>
        <v>1086996907.23</v>
      </c>
      <c r="J21" s="85">
        <f t="shared" si="5"/>
        <v>6722476137.0802002</v>
      </c>
      <c r="K21" s="85">
        <v>384664708.31</v>
      </c>
      <c r="L21" s="85">
        <v>123117869.81999999</v>
      </c>
      <c r="M21" s="85">
        <v>89149359.469799995</v>
      </c>
      <c r="N21" s="85">
        <f>M21/2</f>
        <v>44574679.734899998</v>
      </c>
      <c r="O21" s="85">
        <f t="shared" si="0"/>
        <v>44574679.734899998</v>
      </c>
      <c r="P21" s="85">
        <v>2198741493.8099999</v>
      </c>
      <c r="Q21" s="101">
        <v>0</v>
      </c>
      <c r="R21" s="85">
        <f t="shared" si="4"/>
        <v>2198741493.8099999</v>
      </c>
      <c r="S21" s="101">
        <f t="shared" si="1"/>
        <v>10791259411.019999</v>
      </c>
      <c r="T21" s="102">
        <f t="shared" si="2"/>
        <v>9473574888.7551003</v>
      </c>
      <c r="U21" s="82">
        <v>12</v>
      </c>
      <c r="AH21" s="96">
        <v>0</v>
      </c>
    </row>
    <row r="22" spans="1:34" ht="30" customHeight="1">
      <c r="A22" s="82">
        <v>13</v>
      </c>
      <c r="B22" s="83" t="s">
        <v>98</v>
      </c>
      <c r="C22" s="87">
        <v>16</v>
      </c>
      <c r="D22" s="85">
        <v>2710606441.5967002</v>
      </c>
      <c r="E22" s="85">
        <v>0</v>
      </c>
      <c r="F22" s="86">
        <f t="shared" si="3"/>
        <v>2710606441.5967002</v>
      </c>
      <c r="G22" s="85">
        <v>119376183.34</v>
      </c>
      <c r="H22" s="85">
        <v>345000000</v>
      </c>
      <c r="I22" s="85">
        <f>1268105466.36-G22-H22</f>
        <v>803729283.01999998</v>
      </c>
      <c r="J22" s="85">
        <f t="shared" si="5"/>
        <v>1442500975.2367001</v>
      </c>
      <c r="K22" s="85">
        <v>367836068.31</v>
      </c>
      <c r="L22" s="85">
        <v>87330472.719999999</v>
      </c>
      <c r="M22" s="85">
        <v>85249177.193299994</v>
      </c>
      <c r="N22" s="85">
        <v>0</v>
      </c>
      <c r="O22" s="85">
        <f t="shared" si="0"/>
        <v>85249177.193299994</v>
      </c>
      <c r="P22" s="85">
        <v>1866886489.1199999</v>
      </c>
      <c r="Q22" s="101">
        <v>0</v>
      </c>
      <c r="R22" s="85">
        <f t="shared" si="4"/>
        <v>1866886489.1199999</v>
      </c>
      <c r="S22" s="101">
        <f t="shared" si="1"/>
        <v>5117908648.9399996</v>
      </c>
      <c r="T22" s="102">
        <f t="shared" si="2"/>
        <v>3849803182.5799999</v>
      </c>
      <c r="U22" s="82">
        <v>13</v>
      </c>
      <c r="AH22" s="96">
        <v>0</v>
      </c>
    </row>
    <row r="23" spans="1:34" ht="30" customHeight="1">
      <c r="A23" s="82">
        <v>14</v>
      </c>
      <c r="B23" s="83" t="s">
        <v>99</v>
      </c>
      <c r="C23" s="87">
        <v>17</v>
      </c>
      <c r="D23" s="85">
        <v>3048714125.4812002</v>
      </c>
      <c r="E23" s="85">
        <v>0</v>
      </c>
      <c r="F23" s="86">
        <f t="shared" si="3"/>
        <v>3048714125.4812002</v>
      </c>
      <c r="G23" s="85">
        <v>102170686.88</v>
      </c>
      <c r="H23" s="85">
        <v>0</v>
      </c>
      <c r="I23" s="85">
        <f>490297492.76-G23-H23</f>
        <v>388126805.88</v>
      </c>
      <c r="J23" s="85">
        <f t="shared" si="5"/>
        <v>2558416632.7212</v>
      </c>
      <c r="K23" s="85">
        <v>413718125.99000001</v>
      </c>
      <c r="L23" s="85">
        <v>107030162.2</v>
      </c>
      <c r="M23" s="85">
        <v>95882739.268800005</v>
      </c>
      <c r="N23" s="85">
        <v>0</v>
      </c>
      <c r="O23" s="85">
        <f t="shared" si="0"/>
        <v>95882739.268800005</v>
      </c>
      <c r="P23" s="85">
        <v>2180380949.6700001</v>
      </c>
      <c r="Q23" s="101">
        <v>0</v>
      </c>
      <c r="R23" s="85">
        <f t="shared" si="4"/>
        <v>2180380949.6700001</v>
      </c>
      <c r="S23" s="101">
        <f t="shared" si="1"/>
        <v>5845726102.6099997</v>
      </c>
      <c r="T23" s="102">
        <f t="shared" si="2"/>
        <v>5355428609.8499994</v>
      </c>
      <c r="U23" s="82">
        <v>14</v>
      </c>
      <c r="AH23" s="96">
        <v>0</v>
      </c>
    </row>
    <row r="24" spans="1:34" ht="30" customHeight="1">
      <c r="A24" s="82">
        <v>15</v>
      </c>
      <c r="B24" s="83" t="s">
        <v>100</v>
      </c>
      <c r="C24" s="87">
        <v>11</v>
      </c>
      <c r="D24" s="85">
        <v>2855455606.2207999</v>
      </c>
      <c r="E24" s="85">
        <v>0</v>
      </c>
      <c r="F24" s="86">
        <f t="shared" si="3"/>
        <v>2855455606.2207999</v>
      </c>
      <c r="G24" s="85">
        <v>78856129.120000005</v>
      </c>
      <c r="H24" s="85">
        <v>898859918.29999995</v>
      </c>
      <c r="I24" s="85">
        <f>1490863034.81-G24-H24</f>
        <v>513146987.3900001</v>
      </c>
      <c r="J24" s="85">
        <f t="shared" si="5"/>
        <v>1364592571.4108</v>
      </c>
      <c r="K24" s="85">
        <v>387492461.94999999</v>
      </c>
      <c r="L24" s="85">
        <v>81993627.590000004</v>
      </c>
      <c r="M24" s="85">
        <v>89804715.729200006</v>
      </c>
      <c r="N24" s="85">
        <v>0</v>
      </c>
      <c r="O24" s="85">
        <f t="shared" si="0"/>
        <v>89804715.729200006</v>
      </c>
      <c r="P24" s="85">
        <v>1830878449.1099999</v>
      </c>
      <c r="Q24" s="101">
        <v>0</v>
      </c>
      <c r="R24" s="85">
        <f t="shared" si="4"/>
        <v>1830878449.1099999</v>
      </c>
      <c r="S24" s="101">
        <f t="shared" si="1"/>
        <v>5245624860.5999994</v>
      </c>
      <c r="T24" s="102">
        <f t="shared" si="2"/>
        <v>3754761825.79</v>
      </c>
      <c r="U24" s="82">
        <v>15</v>
      </c>
      <c r="AH24" s="96">
        <v>0</v>
      </c>
    </row>
    <row r="25" spans="1:34" ht="30" customHeight="1">
      <c r="A25" s="82">
        <v>16</v>
      </c>
      <c r="B25" s="83" t="s">
        <v>101</v>
      </c>
      <c r="C25" s="87">
        <v>27</v>
      </c>
      <c r="D25" s="85">
        <v>3151921546.5703001</v>
      </c>
      <c r="E25" s="85">
        <v>2237683153.96</v>
      </c>
      <c r="F25" s="86">
        <f t="shared" si="3"/>
        <v>5389604700.5303001</v>
      </c>
      <c r="G25" s="85">
        <v>59275325.909999996</v>
      </c>
      <c r="H25" s="85">
        <v>0</v>
      </c>
      <c r="I25" s="85">
        <f>1791544925.59-G25-H25</f>
        <v>1732269599.6799998</v>
      </c>
      <c r="J25" s="85">
        <f t="shared" si="5"/>
        <v>3598059774.9403005</v>
      </c>
      <c r="K25" s="85">
        <v>427723630.97000003</v>
      </c>
      <c r="L25" s="85">
        <v>111323205.48</v>
      </c>
      <c r="M25" s="85">
        <v>99128635.689700007</v>
      </c>
      <c r="N25" s="85">
        <f>M25/2</f>
        <v>49564317.844850004</v>
      </c>
      <c r="O25" s="85">
        <f t="shared" si="0"/>
        <v>49564317.844850004</v>
      </c>
      <c r="P25" s="85">
        <v>2156911242.0700002</v>
      </c>
      <c r="Q25" s="101">
        <v>0</v>
      </c>
      <c r="R25" s="85">
        <f t="shared" si="4"/>
        <v>2156911242.0700002</v>
      </c>
      <c r="S25" s="101">
        <f t="shared" si="1"/>
        <v>8184691414.7399998</v>
      </c>
      <c r="T25" s="102">
        <f t="shared" si="2"/>
        <v>6343582171.305151</v>
      </c>
      <c r="U25" s="82">
        <v>16</v>
      </c>
      <c r="AH25" s="96">
        <v>0</v>
      </c>
    </row>
    <row r="26" spans="1:34" ht="30" customHeight="1">
      <c r="A26" s="82">
        <v>17</v>
      </c>
      <c r="B26" s="83" t="s">
        <v>102</v>
      </c>
      <c r="C26" s="87">
        <v>27</v>
      </c>
      <c r="D26" s="85">
        <v>3390184008.8534002</v>
      </c>
      <c r="E26" s="85">
        <v>0</v>
      </c>
      <c r="F26" s="86">
        <f t="shared" si="3"/>
        <v>3390184008.8534002</v>
      </c>
      <c r="G26" s="85">
        <v>37310998.979999997</v>
      </c>
      <c r="H26" s="85">
        <v>0</v>
      </c>
      <c r="I26" s="85">
        <f>355442728.69-G26-H26</f>
        <v>318131729.70999998</v>
      </c>
      <c r="J26" s="85">
        <f t="shared" si="5"/>
        <v>3034741280.1634002</v>
      </c>
      <c r="K26" s="85">
        <v>460056442.55000001</v>
      </c>
      <c r="L26" s="85">
        <v>99112463.090000004</v>
      </c>
      <c r="M26" s="85">
        <v>106622043.2666</v>
      </c>
      <c r="N26" s="85">
        <v>0</v>
      </c>
      <c r="O26" s="85">
        <f t="shared" si="0"/>
        <v>106622043.2666</v>
      </c>
      <c r="P26" s="85">
        <v>2304311633.0900002</v>
      </c>
      <c r="Q26" s="101">
        <v>0</v>
      </c>
      <c r="R26" s="85">
        <f t="shared" si="4"/>
        <v>2304311633.0900002</v>
      </c>
      <c r="S26" s="101">
        <f t="shared" si="1"/>
        <v>6360286590.8500004</v>
      </c>
      <c r="T26" s="102">
        <f t="shared" si="2"/>
        <v>6004843862.1600008</v>
      </c>
      <c r="U26" s="82">
        <v>17</v>
      </c>
      <c r="AH26" s="96">
        <v>0</v>
      </c>
    </row>
    <row r="27" spans="1:34" ht="30" customHeight="1">
      <c r="A27" s="82">
        <v>18</v>
      </c>
      <c r="B27" s="83" t="s">
        <v>103</v>
      </c>
      <c r="C27" s="87">
        <v>23</v>
      </c>
      <c r="D27" s="85">
        <v>3971994880.1662002</v>
      </c>
      <c r="E27" s="85">
        <v>0</v>
      </c>
      <c r="F27" s="86">
        <f t="shared" si="3"/>
        <v>3971994880.1662002</v>
      </c>
      <c r="G27" s="85">
        <v>887549113.40999997</v>
      </c>
      <c r="H27" s="85">
        <v>0</v>
      </c>
      <c r="I27" s="85">
        <f>1507479149.94-G27-H27</f>
        <v>619930036.53000009</v>
      </c>
      <c r="J27" s="85">
        <f t="shared" si="5"/>
        <v>2464515730.2262001</v>
      </c>
      <c r="K27" s="85">
        <v>539009631.80999994</v>
      </c>
      <c r="L27" s="85">
        <v>134239211.78999999</v>
      </c>
      <c r="M27" s="85">
        <v>124920124.9438</v>
      </c>
      <c r="N27" s="85">
        <v>0</v>
      </c>
      <c r="O27" s="85">
        <f t="shared" si="0"/>
        <v>124920124.9438</v>
      </c>
      <c r="P27" s="85">
        <v>2667622935.0500002</v>
      </c>
      <c r="Q27" s="101">
        <v>0</v>
      </c>
      <c r="R27" s="85">
        <f t="shared" si="4"/>
        <v>2667622935.0500002</v>
      </c>
      <c r="S27" s="101">
        <f t="shared" si="1"/>
        <v>7437786783.7600002</v>
      </c>
      <c r="T27" s="102">
        <f t="shared" si="2"/>
        <v>5930307633.8199997</v>
      </c>
      <c r="U27" s="82">
        <v>18</v>
      </c>
      <c r="AH27" s="96">
        <v>0</v>
      </c>
    </row>
    <row r="28" spans="1:34" ht="30" customHeight="1">
      <c r="A28" s="82">
        <v>19</v>
      </c>
      <c r="B28" s="83" t="s">
        <v>104</v>
      </c>
      <c r="C28" s="87">
        <v>44</v>
      </c>
      <c r="D28" s="85">
        <v>4808542004.1398001</v>
      </c>
      <c r="E28" s="85">
        <v>0</v>
      </c>
      <c r="F28" s="86">
        <f t="shared" si="3"/>
        <v>4808542004.1398001</v>
      </c>
      <c r="G28" s="85">
        <v>112192864.16</v>
      </c>
      <c r="H28" s="85">
        <v>292615190</v>
      </c>
      <c r="I28" s="85">
        <f>1307861137.28-G28-H28</f>
        <v>903053083.11999989</v>
      </c>
      <c r="J28" s="85">
        <f t="shared" si="5"/>
        <v>3500680866.8598003</v>
      </c>
      <c r="K28" s="85">
        <v>652531167.19000006</v>
      </c>
      <c r="L28" s="85">
        <v>171205613.87</v>
      </c>
      <c r="M28" s="85">
        <v>151229718.59020001</v>
      </c>
      <c r="N28" s="85">
        <v>0</v>
      </c>
      <c r="O28" s="85">
        <f t="shared" si="0"/>
        <v>151229718.59020001</v>
      </c>
      <c r="P28" s="85">
        <v>3704951646.1799998</v>
      </c>
      <c r="Q28" s="101">
        <v>0</v>
      </c>
      <c r="R28" s="85">
        <f t="shared" si="4"/>
        <v>3704951646.1799998</v>
      </c>
      <c r="S28" s="101">
        <f t="shared" si="1"/>
        <v>9488460149.9699993</v>
      </c>
      <c r="T28" s="102">
        <f t="shared" si="2"/>
        <v>8180599012.6900005</v>
      </c>
      <c r="U28" s="82">
        <v>19</v>
      </c>
      <c r="AH28" s="96">
        <v>0</v>
      </c>
    </row>
    <row r="29" spans="1:34" ht="30" customHeight="1">
      <c r="A29" s="82">
        <v>20</v>
      </c>
      <c r="B29" s="83" t="s">
        <v>105</v>
      </c>
      <c r="C29" s="87">
        <v>34</v>
      </c>
      <c r="D29" s="85">
        <v>3726483202.3308001</v>
      </c>
      <c r="E29" s="85">
        <v>0</v>
      </c>
      <c r="F29" s="86">
        <f t="shared" si="3"/>
        <v>3726483202.3308001</v>
      </c>
      <c r="G29" s="85">
        <v>129426954.56</v>
      </c>
      <c r="H29" s="85">
        <v>850000000</v>
      </c>
      <c r="I29" s="85">
        <f>1374354825.13-G29-H29</f>
        <v>394927870.57000017</v>
      </c>
      <c r="J29" s="85">
        <f t="shared" si="5"/>
        <v>2352128377.2007999</v>
      </c>
      <c r="K29" s="85">
        <v>505693083.56</v>
      </c>
      <c r="L29" s="85">
        <v>117341399.84999999</v>
      </c>
      <c r="M29" s="85">
        <v>117198727.9192</v>
      </c>
      <c r="N29" s="85">
        <v>0</v>
      </c>
      <c r="O29" s="85">
        <f t="shared" si="0"/>
        <v>117198727.9192</v>
      </c>
      <c r="P29" s="85">
        <v>2594614110.5900002</v>
      </c>
      <c r="Q29" s="101">
        <v>0</v>
      </c>
      <c r="R29" s="85">
        <f t="shared" si="4"/>
        <v>2594614110.5900002</v>
      </c>
      <c r="S29" s="101">
        <f t="shared" si="1"/>
        <v>7061330524.25</v>
      </c>
      <c r="T29" s="102">
        <f t="shared" si="2"/>
        <v>5686975699.1199999</v>
      </c>
      <c r="U29" s="82">
        <v>20</v>
      </c>
      <c r="AH29" s="96">
        <v>0</v>
      </c>
    </row>
    <row r="30" spans="1:34" ht="30" customHeight="1">
      <c r="A30" s="82">
        <v>21</v>
      </c>
      <c r="B30" s="83" t="s">
        <v>106</v>
      </c>
      <c r="C30" s="87">
        <v>21</v>
      </c>
      <c r="D30" s="85">
        <v>3201067662.4184999</v>
      </c>
      <c r="E30" s="85">
        <v>0</v>
      </c>
      <c r="F30" s="86">
        <f t="shared" si="3"/>
        <v>3201067662.4184999</v>
      </c>
      <c r="G30" s="85">
        <v>62818644.609999999</v>
      </c>
      <c r="H30" s="85">
        <v>0</v>
      </c>
      <c r="I30" s="85">
        <f>412057013.55-G30-H30</f>
        <v>349238368.94</v>
      </c>
      <c r="J30" s="85">
        <f t="shared" si="5"/>
        <v>2789010648.8684998</v>
      </c>
      <c r="K30" s="85">
        <v>434392881.70999998</v>
      </c>
      <c r="L30" s="85">
        <v>90815808.680000007</v>
      </c>
      <c r="M30" s="85">
        <v>100674291.99150001</v>
      </c>
      <c r="N30" s="85">
        <f>M30/2</f>
        <v>50337145.995750003</v>
      </c>
      <c r="O30" s="85">
        <f t="shared" si="0"/>
        <v>50337145.995750003</v>
      </c>
      <c r="P30" s="85">
        <v>2032283484.51</v>
      </c>
      <c r="Q30" s="101">
        <v>0</v>
      </c>
      <c r="R30" s="85">
        <f t="shared" si="4"/>
        <v>2032283484.51</v>
      </c>
      <c r="S30" s="101">
        <f t="shared" si="1"/>
        <v>5859234129.3099995</v>
      </c>
      <c r="T30" s="102">
        <f t="shared" si="2"/>
        <v>5396839969.7642498</v>
      </c>
      <c r="U30" s="82">
        <v>21</v>
      </c>
      <c r="AH30" s="96">
        <v>0</v>
      </c>
    </row>
    <row r="31" spans="1:34" ht="30" customHeight="1">
      <c r="A31" s="82">
        <v>22</v>
      </c>
      <c r="B31" s="83" t="s">
        <v>107</v>
      </c>
      <c r="C31" s="87">
        <v>21</v>
      </c>
      <c r="D31" s="85">
        <v>3350551470.9380002</v>
      </c>
      <c r="E31" s="85">
        <v>0</v>
      </c>
      <c r="F31" s="86">
        <f t="shared" si="3"/>
        <v>3350551470.9380002</v>
      </c>
      <c r="G31" s="85">
        <v>61525901.149999999</v>
      </c>
      <c r="H31" s="85">
        <v>117593824.09999999</v>
      </c>
      <c r="I31" s="85">
        <f>1188889993.72-G31-H31</f>
        <v>1009770268.4699999</v>
      </c>
      <c r="J31" s="85">
        <f t="shared" si="5"/>
        <v>2161661477.2180004</v>
      </c>
      <c r="K31" s="85">
        <v>454678208.11000001</v>
      </c>
      <c r="L31" s="85">
        <v>96149355.280000001</v>
      </c>
      <c r="M31" s="85">
        <v>105375591.112</v>
      </c>
      <c r="N31" s="85">
        <f>M31/2</f>
        <v>52687795.556000002</v>
      </c>
      <c r="O31" s="85">
        <f t="shared" si="0"/>
        <v>52687795.556000002</v>
      </c>
      <c r="P31" s="85">
        <v>2104033875.4400001</v>
      </c>
      <c r="Q31" s="101">
        <v>0</v>
      </c>
      <c r="R31" s="85">
        <f t="shared" si="4"/>
        <v>2104033875.4400001</v>
      </c>
      <c r="S31" s="101">
        <f t="shared" si="1"/>
        <v>6110788500.8800011</v>
      </c>
      <c r="T31" s="102">
        <f t="shared" si="2"/>
        <v>4869210711.604001</v>
      </c>
      <c r="U31" s="82">
        <v>22</v>
      </c>
      <c r="AH31" s="96">
        <v>0</v>
      </c>
    </row>
    <row r="32" spans="1:34" ht="30" customHeight="1">
      <c r="A32" s="82">
        <v>23</v>
      </c>
      <c r="B32" s="83" t="s">
        <v>108</v>
      </c>
      <c r="C32" s="87">
        <v>16</v>
      </c>
      <c r="D32" s="85">
        <v>2698521510.5067</v>
      </c>
      <c r="E32" s="85">
        <v>0</v>
      </c>
      <c r="F32" s="86">
        <f t="shared" si="3"/>
        <v>2698521510.5067</v>
      </c>
      <c r="G32" s="85">
        <v>52544270.079999998</v>
      </c>
      <c r="H32" s="85">
        <v>632203900</v>
      </c>
      <c r="I32" s="85">
        <f>1215026202.85-G32-H32</f>
        <v>530278032.76999998</v>
      </c>
      <c r="J32" s="85">
        <f t="shared" si="5"/>
        <v>1483495307.6567001</v>
      </c>
      <c r="K32" s="85">
        <v>366196112.95999998</v>
      </c>
      <c r="L32" s="85">
        <v>92519543.810000002</v>
      </c>
      <c r="M32" s="85">
        <v>84869103.423299998</v>
      </c>
      <c r="N32" s="85">
        <f>M32/2</f>
        <v>42434551.711649999</v>
      </c>
      <c r="O32" s="85">
        <f t="shared" si="0"/>
        <v>42434551.711649999</v>
      </c>
      <c r="P32" s="85">
        <v>1909411579.3900001</v>
      </c>
      <c r="Q32" s="101">
        <v>0</v>
      </c>
      <c r="R32" s="85">
        <f t="shared" si="4"/>
        <v>1909411579.3900001</v>
      </c>
      <c r="S32" s="101">
        <f t="shared" si="1"/>
        <v>5151517850.0900002</v>
      </c>
      <c r="T32" s="102">
        <f t="shared" si="2"/>
        <v>3894057095.5283499</v>
      </c>
      <c r="U32" s="82">
        <v>23</v>
      </c>
      <c r="AH32" s="96">
        <v>0</v>
      </c>
    </row>
    <row r="33" spans="1:34" ht="30" customHeight="1">
      <c r="A33" s="82">
        <v>24</v>
      </c>
      <c r="B33" s="83" t="s">
        <v>109</v>
      </c>
      <c r="C33" s="87">
        <v>20</v>
      </c>
      <c r="D33" s="85">
        <v>4061125666.6616998</v>
      </c>
      <c r="E33" s="85">
        <v>0</v>
      </c>
      <c r="F33" s="86">
        <f t="shared" si="3"/>
        <v>4061125666.6616998</v>
      </c>
      <c r="G33" s="85">
        <v>1815182732.5799999</v>
      </c>
      <c r="H33" s="85">
        <v>2000000000</v>
      </c>
      <c r="I33" s="85">
        <f>5631219920.58-G33-H33</f>
        <v>1816037188</v>
      </c>
      <c r="J33" s="85">
        <f t="shared" si="5"/>
        <v>-1570094253.9183002</v>
      </c>
      <c r="K33" s="85">
        <v>551104902.28999996</v>
      </c>
      <c r="L33" s="85">
        <v>385096885.33999997</v>
      </c>
      <c r="M33" s="85">
        <v>127723308.06829999</v>
      </c>
      <c r="N33" s="85">
        <v>0</v>
      </c>
      <c r="O33" s="85">
        <f t="shared" si="0"/>
        <v>127723308.06829999</v>
      </c>
      <c r="P33" s="85">
        <v>13216191930.190001</v>
      </c>
      <c r="Q33" s="103">
        <v>1000000000</v>
      </c>
      <c r="R33" s="85">
        <f t="shared" si="4"/>
        <v>12216191930.190001</v>
      </c>
      <c r="S33" s="101">
        <f t="shared" si="1"/>
        <v>18341242692.550003</v>
      </c>
      <c r="T33" s="102">
        <f t="shared" si="2"/>
        <v>11710022771.970001</v>
      </c>
      <c r="U33" s="82">
        <v>24</v>
      </c>
      <c r="AH33" s="96">
        <v>0</v>
      </c>
    </row>
    <row r="34" spans="1:34" ht="30" customHeight="1">
      <c r="A34" s="82">
        <v>25</v>
      </c>
      <c r="B34" s="83" t="s">
        <v>110</v>
      </c>
      <c r="C34" s="87">
        <v>13</v>
      </c>
      <c r="D34" s="85">
        <v>2795674083.3464999</v>
      </c>
      <c r="E34" s="85">
        <v>0</v>
      </c>
      <c r="F34" s="86">
        <f t="shared" si="3"/>
        <v>2795674083.3464999</v>
      </c>
      <c r="G34" s="85">
        <v>36631748.729999997</v>
      </c>
      <c r="H34" s="85">
        <v>124722672.83</v>
      </c>
      <c r="I34" s="85">
        <f>440566655.92-G34-H34</f>
        <v>279212234.36000001</v>
      </c>
      <c r="J34" s="85">
        <f t="shared" si="5"/>
        <v>2355107427.4264998</v>
      </c>
      <c r="K34" s="85">
        <v>379379959.88999999</v>
      </c>
      <c r="L34" s="85">
        <v>82289546.909999996</v>
      </c>
      <c r="M34" s="85">
        <v>87924573.5035</v>
      </c>
      <c r="N34" s="85">
        <v>0</v>
      </c>
      <c r="O34" s="85">
        <f t="shared" si="0"/>
        <v>87924573.5035</v>
      </c>
      <c r="P34" s="85">
        <v>1756188483.0799999</v>
      </c>
      <c r="Q34" s="101">
        <v>0</v>
      </c>
      <c r="R34" s="85">
        <f t="shared" si="4"/>
        <v>1756188483.0799999</v>
      </c>
      <c r="S34" s="101">
        <f t="shared" si="1"/>
        <v>5101456646.7299995</v>
      </c>
      <c r="T34" s="102">
        <f t="shared" si="2"/>
        <v>4660889990.8099995</v>
      </c>
      <c r="U34" s="82">
        <v>25</v>
      </c>
      <c r="AH34" s="96">
        <v>0</v>
      </c>
    </row>
    <row r="35" spans="1:34" ht="30" customHeight="1">
      <c r="A35" s="82">
        <v>26</v>
      </c>
      <c r="B35" s="83" t="s">
        <v>111</v>
      </c>
      <c r="C35" s="87">
        <v>25</v>
      </c>
      <c r="D35" s="85">
        <v>3590918885.4168</v>
      </c>
      <c r="E35" s="85">
        <v>0</v>
      </c>
      <c r="F35" s="86">
        <f t="shared" si="3"/>
        <v>3590918885.4168</v>
      </c>
      <c r="G35" s="85">
        <v>86589122.040000007</v>
      </c>
      <c r="H35" s="85">
        <v>810734593.96000004</v>
      </c>
      <c r="I35" s="85">
        <f>1367863489.02-G35-H35</f>
        <v>470539773.01999998</v>
      </c>
      <c r="J35" s="85">
        <f t="shared" si="5"/>
        <v>2223055396.3968</v>
      </c>
      <c r="K35" s="85">
        <v>487296666.95999998</v>
      </c>
      <c r="L35" s="85">
        <v>104389596.47</v>
      </c>
      <c r="M35" s="85">
        <v>112935199.91320001</v>
      </c>
      <c r="N35" s="85">
        <f>M35/2</f>
        <v>56467599.956600003</v>
      </c>
      <c r="O35" s="85">
        <f t="shared" si="0"/>
        <v>56467599.956600003</v>
      </c>
      <c r="P35" s="85">
        <v>2229539850.6999998</v>
      </c>
      <c r="Q35" s="101">
        <v>0</v>
      </c>
      <c r="R35" s="85">
        <f t="shared" si="4"/>
        <v>2229539850.6999998</v>
      </c>
      <c r="S35" s="101">
        <f t="shared" si="1"/>
        <v>6525080199.46</v>
      </c>
      <c r="T35" s="102">
        <f t="shared" si="2"/>
        <v>5100749110.4834003</v>
      </c>
      <c r="U35" s="82">
        <v>26</v>
      </c>
      <c r="AH35" s="96">
        <v>0</v>
      </c>
    </row>
    <row r="36" spans="1:34" ht="30" customHeight="1">
      <c r="A36" s="82">
        <v>27</v>
      </c>
      <c r="B36" s="83" t="s">
        <v>112</v>
      </c>
      <c r="C36" s="87">
        <v>20</v>
      </c>
      <c r="D36" s="85">
        <v>2816437559.7006998</v>
      </c>
      <c r="E36" s="85">
        <v>0</v>
      </c>
      <c r="F36" s="86">
        <f t="shared" si="3"/>
        <v>2816437559.7006998</v>
      </c>
      <c r="G36" s="85">
        <v>229891243.87</v>
      </c>
      <c r="H36" s="85">
        <v>385796101</v>
      </c>
      <c r="I36" s="85">
        <f>2185176582.59-G36-H36</f>
        <v>1569489237.7200003</v>
      </c>
      <c r="J36" s="85">
        <f t="shared" si="5"/>
        <v>631260977.11069965</v>
      </c>
      <c r="K36" s="85">
        <v>382197615.52999997</v>
      </c>
      <c r="L36" s="85">
        <v>127524399.05</v>
      </c>
      <c r="M36" s="85">
        <v>88577589.469300002</v>
      </c>
      <c r="N36" s="85">
        <v>0</v>
      </c>
      <c r="O36" s="85">
        <f t="shared" si="0"/>
        <v>88577589.469300002</v>
      </c>
      <c r="P36" s="85">
        <v>2245928170.2199998</v>
      </c>
      <c r="Q36" s="101">
        <v>0</v>
      </c>
      <c r="R36" s="85">
        <f t="shared" si="4"/>
        <v>2245928170.2199998</v>
      </c>
      <c r="S36" s="101">
        <f t="shared" si="1"/>
        <v>5660665333.9699993</v>
      </c>
      <c r="T36" s="102">
        <f t="shared" si="2"/>
        <v>3475488751.3799992</v>
      </c>
      <c r="U36" s="82">
        <v>27</v>
      </c>
      <c r="AH36" s="96">
        <v>0</v>
      </c>
    </row>
    <row r="37" spans="1:34" ht="30" customHeight="1">
      <c r="A37" s="82">
        <v>28</v>
      </c>
      <c r="B37" s="83" t="s">
        <v>113</v>
      </c>
      <c r="C37" s="87">
        <v>18</v>
      </c>
      <c r="D37" s="85">
        <v>2822017237.9243999</v>
      </c>
      <c r="E37" s="85">
        <v>3506724062.1599998</v>
      </c>
      <c r="F37" s="86">
        <f t="shared" si="3"/>
        <v>6328741300.0844002</v>
      </c>
      <c r="G37" s="85">
        <v>80789545.950000003</v>
      </c>
      <c r="H37" s="85">
        <v>644248762.91999996</v>
      </c>
      <c r="I37" s="85">
        <f>1210345562.22-G37-H37</f>
        <v>485307253.35000002</v>
      </c>
      <c r="J37" s="85">
        <f t="shared" si="5"/>
        <v>5118395737.8643999</v>
      </c>
      <c r="K37" s="85">
        <v>382954791.81</v>
      </c>
      <c r="L37" s="85">
        <v>104228658.72</v>
      </c>
      <c r="M37" s="85">
        <v>88753071.595599994</v>
      </c>
      <c r="N37" s="85">
        <f>M37/2</f>
        <v>44376535.797799997</v>
      </c>
      <c r="O37" s="85">
        <f t="shared" si="0"/>
        <v>44376535.797799997</v>
      </c>
      <c r="P37" s="85">
        <v>2123223152.98</v>
      </c>
      <c r="Q37" s="101">
        <v>0</v>
      </c>
      <c r="R37" s="85">
        <f t="shared" si="4"/>
        <v>2123223152.98</v>
      </c>
      <c r="S37" s="101">
        <f t="shared" si="1"/>
        <v>9027900975.1900005</v>
      </c>
      <c r="T37" s="102">
        <f t="shared" si="2"/>
        <v>7773178877.1722012</v>
      </c>
      <c r="U37" s="82">
        <v>28</v>
      </c>
      <c r="AH37" s="96">
        <v>0</v>
      </c>
    </row>
    <row r="38" spans="1:34" ht="30" customHeight="1">
      <c r="A38" s="82">
        <v>29</v>
      </c>
      <c r="B38" s="83" t="s">
        <v>114</v>
      </c>
      <c r="C38" s="87">
        <v>30</v>
      </c>
      <c r="D38" s="85">
        <v>2764806661.0426002</v>
      </c>
      <c r="E38" s="85">
        <v>0</v>
      </c>
      <c r="F38" s="86">
        <f t="shared" si="3"/>
        <v>2764806661.0426002</v>
      </c>
      <c r="G38" s="85">
        <v>153742654.46000001</v>
      </c>
      <c r="H38" s="85">
        <v>0</v>
      </c>
      <c r="I38" s="85">
        <f>1783698095.74-G38-H38</f>
        <v>1629955441.28</v>
      </c>
      <c r="J38" s="85">
        <f t="shared" si="5"/>
        <v>981108565.30260015</v>
      </c>
      <c r="K38" s="85">
        <v>375191173.55000001</v>
      </c>
      <c r="L38" s="85">
        <v>104476917.88</v>
      </c>
      <c r="M38" s="85">
        <v>86953786.187399998</v>
      </c>
      <c r="N38" s="85">
        <v>0</v>
      </c>
      <c r="O38" s="85">
        <f t="shared" si="0"/>
        <v>86953786.187399998</v>
      </c>
      <c r="P38" s="85">
        <v>2089503261.21</v>
      </c>
      <c r="Q38" s="101">
        <v>0</v>
      </c>
      <c r="R38" s="85">
        <f t="shared" si="4"/>
        <v>2089503261.21</v>
      </c>
      <c r="S38" s="101">
        <f t="shared" si="1"/>
        <v>5420931799.8700008</v>
      </c>
      <c r="T38" s="102">
        <f t="shared" si="2"/>
        <v>3637233704.1300001</v>
      </c>
      <c r="U38" s="82">
        <v>29</v>
      </c>
      <c r="AH38" s="96">
        <v>0</v>
      </c>
    </row>
    <row r="39" spans="1:34" ht="30" customHeight="1">
      <c r="A39" s="82">
        <v>30</v>
      </c>
      <c r="B39" s="83" t="s">
        <v>115</v>
      </c>
      <c r="C39" s="87">
        <v>33</v>
      </c>
      <c r="D39" s="85">
        <v>3400168963.6332002</v>
      </c>
      <c r="E39" s="85">
        <v>0</v>
      </c>
      <c r="F39" s="86">
        <f t="shared" si="3"/>
        <v>3400168963.6332002</v>
      </c>
      <c r="G39" s="85">
        <v>337153957.83999997</v>
      </c>
      <c r="H39" s="85">
        <v>0</v>
      </c>
      <c r="I39" s="85">
        <f>1670408976.58-G39-H39</f>
        <v>1333255018.74</v>
      </c>
      <c r="J39" s="85">
        <f t="shared" si="5"/>
        <v>1729759987.0532</v>
      </c>
      <c r="K39" s="85">
        <v>461411425.87</v>
      </c>
      <c r="L39" s="85">
        <v>148150178.53999999</v>
      </c>
      <c r="M39" s="85">
        <v>106936072.3268</v>
      </c>
      <c r="N39" s="85">
        <v>0</v>
      </c>
      <c r="O39" s="85">
        <f t="shared" si="0"/>
        <v>106936072.3268</v>
      </c>
      <c r="P39" s="85">
        <v>4074307327.0700002</v>
      </c>
      <c r="Q39" s="101">
        <v>0</v>
      </c>
      <c r="R39" s="85">
        <f t="shared" si="4"/>
        <v>4074307327.0700002</v>
      </c>
      <c r="S39" s="101">
        <f t="shared" si="1"/>
        <v>8190973967.4400005</v>
      </c>
      <c r="T39" s="102">
        <f t="shared" si="2"/>
        <v>6520564990.8600006</v>
      </c>
      <c r="U39" s="82">
        <v>30</v>
      </c>
      <c r="AH39" s="96">
        <v>0</v>
      </c>
    </row>
    <row r="40" spans="1:34" ht="30" customHeight="1">
      <c r="A40" s="82">
        <v>31</v>
      </c>
      <c r="B40" s="83" t="s">
        <v>116</v>
      </c>
      <c r="C40" s="87">
        <v>17</v>
      </c>
      <c r="D40" s="85">
        <v>3165669353.9288001</v>
      </c>
      <c r="E40" s="85">
        <v>0</v>
      </c>
      <c r="F40" s="86">
        <f t="shared" si="3"/>
        <v>3165669353.9288001</v>
      </c>
      <c r="G40" s="85">
        <v>38321122.390000001</v>
      </c>
      <c r="H40" s="85">
        <v>1031399422.97</v>
      </c>
      <c r="I40" s="85">
        <f>1795608717.19-G40-H40</f>
        <v>725888171.82999992</v>
      </c>
      <c r="J40" s="85">
        <f t="shared" si="5"/>
        <v>1370060636.7388003</v>
      </c>
      <c r="K40" s="85">
        <v>429589242.72000003</v>
      </c>
      <c r="L40" s="85">
        <v>98148410.359999999</v>
      </c>
      <c r="M40" s="85">
        <v>99561007.291199997</v>
      </c>
      <c r="N40" s="85">
        <f>M40/2</f>
        <v>49780503.645599999</v>
      </c>
      <c r="O40" s="85">
        <f t="shared" si="0"/>
        <v>49780503.645599999</v>
      </c>
      <c r="P40" s="85">
        <v>2023247022.51</v>
      </c>
      <c r="Q40" s="101">
        <v>0</v>
      </c>
      <c r="R40" s="85">
        <f t="shared" si="4"/>
        <v>2023247022.51</v>
      </c>
      <c r="S40" s="101">
        <f t="shared" si="1"/>
        <v>5816215036.8100004</v>
      </c>
      <c r="T40" s="102">
        <f t="shared" si="2"/>
        <v>3970825815.9744005</v>
      </c>
      <c r="U40" s="82">
        <v>31</v>
      </c>
      <c r="AH40" s="96">
        <v>0</v>
      </c>
    </row>
    <row r="41" spans="1:34" ht="30" customHeight="1">
      <c r="A41" s="82">
        <v>32</v>
      </c>
      <c r="B41" s="83" t="s">
        <v>117</v>
      </c>
      <c r="C41" s="87">
        <v>23</v>
      </c>
      <c r="D41" s="85">
        <v>3269387371.25</v>
      </c>
      <c r="E41" s="85">
        <v>20263003539.290001</v>
      </c>
      <c r="F41" s="86">
        <f t="shared" si="3"/>
        <v>23532390910.540001</v>
      </c>
      <c r="G41" s="85">
        <v>215537130.33000001</v>
      </c>
      <c r="H41" s="85">
        <v>0</v>
      </c>
      <c r="I41" s="85">
        <f>893728185.96-G41-H41</f>
        <v>678191055.63</v>
      </c>
      <c r="J41" s="85">
        <f t="shared" si="5"/>
        <v>22638662724.579998</v>
      </c>
      <c r="K41" s="85">
        <v>443664036.94</v>
      </c>
      <c r="L41" s="85">
        <v>140922914.59999999</v>
      </c>
      <c r="M41" s="85">
        <v>102822962.06999999</v>
      </c>
      <c r="N41" s="85">
        <f>M41/2</f>
        <v>51411481.034999996</v>
      </c>
      <c r="O41" s="85">
        <f t="shared" si="0"/>
        <v>51411481.034999996</v>
      </c>
      <c r="P41" s="85">
        <v>5829150756.4200001</v>
      </c>
      <c r="Q41" s="101">
        <v>0</v>
      </c>
      <c r="R41" s="85">
        <f t="shared" si="4"/>
        <v>5829150756.4200001</v>
      </c>
      <c r="S41" s="101">
        <f t="shared" si="1"/>
        <v>30048951580.57</v>
      </c>
      <c r="T41" s="102">
        <f t="shared" si="2"/>
        <v>29103811913.574997</v>
      </c>
      <c r="U41" s="82">
        <v>32</v>
      </c>
      <c r="AH41" s="96">
        <v>0</v>
      </c>
    </row>
    <row r="42" spans="1:34" ht="30" customHeight="1">
      <c r="A42" s="82">
        <v>33</v>
      </c>
      <c r="B42" s="83" t="s">
        <v>118</v>
      </c>
      <c r="C42" s="87">
        <v>23</v>
      </c>
      <c r="D42" s="85">
        <v>3341017089.5411</v>
      </c>
      <c r="E42" s="85">
        <v>0</v>
      </c>
      <c r="F42" s="86">
        <f t="shared" si="3"/>
        <v>3341017089.5411</v>
      </c>
      <c r="G42" s="85">
        <v>47078391.210000001</v>
      </c>
      <c r="H42" s="85">
        <v>206017834</v>
      </c>
      <c r="I42" s="85">
        <f>1183097180.18-G42-H42</f>
        <v>930000954.97000003</v>
      </c>
      <c r="J42" s="85">
        <f t="shared" si="5"/>
        <v>2157919909.3611002</v>
      </c>
      <c r="K42" s="85">
        <v>453384368.72000003</v>
      </c>
      <c r="L42" s="85">
        <v>96001843.590000004</v>
      </c>
      <c r="M42" s="85">
        <v>105075732.68889999</v>
      </c>
      <c r="N42" s="85">
        <v>0</v>
      </c>
      <c r="O42" s="85">
        <f t="shared" si="0"/>
        <v>105075732.68889999</v>
      </c>
      <c r="P42" s="85">
        <v>2195426182.0500002</v>
      </c>
      <c r="Q42" s="101">
        <v>0</v>
      </c>
      <c r="R42" s="85">
        <f t="shared" si="4"/>
        <v>2195426182.0500002</v>
      </c>
      <c r="S42" s="101">
        <f t="shared" si="1"/>
        <v>6190905216.5900002</v>
      </c>
      <c r="T42" s="102">
        <f t="shared" si="2"/>
        <v>5007808036.4100008</v>
      </c>
      <c r="U42" s="82">
        <v>33</v>
      </c>
      <c r="AH42" s="96">
        <v>0</v>
      </c>
    </row>
    <row r="43" spans="1:34" ht="30" customHeight="1">
      <c r="A43" s="82">
        <v>34</v>
      </c>
      <c r="B43" s="83" t="s">
        <v>119</v>
      </c>
      <c r="C43" s="87">
        <v>16</v>
      </c>
      <c r="D43" s="85">
        <v>2920188527.0103998</v>
      </c>
      <c r="E43" s="85">
        <v>0</v>
      </c>
      <c r="F43" s="86">
        <f t="shared" si="3"/>
        <v>2920188527.0103998</v>
      </c>
      <c r="G43" s="85">
        <v>48169656.329999998</v>
      </c>
      <c r="H43" s="85">
        <v>0</v>
      </c>
      <c r="I43" s="85">
        <f>1000508119.43-G43-H43</f>
        <v>952338463.0999999</v>
      </c>
      <c r="J43" s="85">
        <f t="shared" si="5"/>
        <v>1919680407.5804</v>
      </c>
      <c r="K43" s="85">
        <v>396276881.18000001</v>
      </c>
      <c r="L43" s="85">
        <v>82345386.030000001</v>
      </c>
      <c r="M43" s="85">
        <v>91840580.529599994</v>
      </c>
      <c r="N43" s="85">
        <v>0</v>
      </c>
      <c r="O43" s="85">
        <f t="shared" si="0"/>
        <v>91840580.529599994</v>
      </c>
      <c r="P43" s="85">
        <v>1824368904.9200001</v>
      </c>
      <c r="Q43" s="101">
        <v>0</v>
      </c>
      <c r="R43" s="85">
        <f t="shared" si="4"/>
        <v>1824368904.9200001</v>
      </c>
      <c r="S43" s="101">
        <f t="shared" si="1"/>
        <v>5315020279.6700001</v>
      </c>
      <c r="T43" s="102">
        <f t="shared" si="2"/>
        <v>4314512160.2399998</v>
      </c>
      <c r="U43" s="82">
        <v>34</v>
      </c>
      <c r="AH43" s="96">
        <v>0</v>
      </c>
    </row>
    <row r="44" spans="1:34" ht="30" customHeight="1">
      <c r="A44" s="82">
        <v>35</v>
      </c>
      <c r="B44" s="83" t="s">
        <v>120</v>
      </c>
      <c r="C44" s="87">
        <v>17</v>
      </c>
      <c r="D44" s="85">
        <v>3010339508.2395</v>
      </c>
      <c r="E44" s="85">
        <v>0</v>
      </c>
      <c r="F44" s="86">
        <f t="shared" si="3"/>
        <v>3010339508.2395</v>
      </c>
      <c r="G44" s="85">
        <v>41513146.460000001</v>
      </c>
      <c r="H44" s="85">
        <v>0</v>
      </c>
      <c r="I44" s="85">
        <f>704680225.6-G44-H44</f>
        <v>663167079.13999999</v>
      </c>
      <c r="J44" s="85">
        <f t="shared" si="5"/>
        <v>2305659282.6395001</v>
      </c>
      <c r="K44" s="85">
        <v>408510594.51999998</v>
      </c>
      <c r="L44" s="85">
        <v>82090435.140000001</v>
      </c>
      <c r="M44" s="85">
        <v>94675849.000499994</v>
      </c>
      <c r="N44" s="85">
        <v>0</v>
      </c>
      <c r="O44" s="85">
        <f t="shared" si="0"/>
        <v>94675849.000499994</v>
      </c>
      <c r="P44" s="85">
        <v>1854723780.8099999</v>
      </c>
      <c r="Q44" s="101">
        <v>0</v>
      </c>
      <c r="R44" s="85">
        <f t="shared" si="4"/>
        <v>1854723780.8099999</v>
      </c>
      <c r="S44" s="101">
        <f t="shared" si="1"/>
        <v>5450340167.71</v>
      </c>
      <c r="T44" s="102">
        <f t="shared" si="2"/>
        <v>4745659942.1100006</v>
      </c>
      <c r="U44" s="82">
        <v>35</v>
      </c>
      <c r="AH44" s="96">
        <v>0</v>
      </c>
    </row>
    <row r="45" spans="1:34" ht="30" customHeight="1">
      <c r="A45" s="82">
        <v>36</v>
      </c>
      <c r="B45" s="83" t="s">
        <v>121</v>
      </c>
      <c r="C45" s="87">
        <v>14</v>
      </c>
      <c r="D45" s="85">
        <v>3016750652.3930001</v>
      </c>
      <c r="E45" s="85">
        <v>0</v>
      </c>
      <c r="F45" s="86">
        <f t="shared" si="3"/>
        <v>3016750652.3930001</v>
      </c>
      <c r="G45" s="85">
        <v>32112054.530000001</v>
      </c>
      <c r="H45" s="85">
        <v>422213139.99000001</v>
      </c>
      <c r="I45" s="85">
        <f>1177611502.38-G45-H45</f>
        <v>723286307.86000013</v>
      </c>
      <c r="J45" s="85">
        <f t="shared" si="5"/>
        <v>1839139150.013</v>
      </c>
      <c r="K45" s="85">
        <v>409380602.81</v>
      </c>
      <c r="L45" s="85">
        <v>89715404.909999996</v>
      </c>
      <c r="M45" s="85">
        <v>94877480.916999996</v>
      </c>
      <c r="N45" s="85">
        <v>0</v>
      </c>
      <c r="O45" s="85">
        <f t="shared" si="0"/>
        <v>94877480.916999996</v>
      </c>
      <c r="P45" s="85">
        <v>2035626181.55</v>
      </c>
      <c r="Q45" s="101">
        <v>0</v>
      </c>
      <c r="R45" s="85">
        <f t="shared" si="4"/>
        <v>2035626181.55</v>
      </c>
      <c r="S45" s="101">
        <f t="shared" si="1"/>
        <v>5646350322.5799999</v>
      </c>
      <c r="T45" s="102">
        <f t="shared" si="2"/>
        <v>4468738820.1999998</v>
      </c>
      <c r="U45" s="82">
        <v>36</v>
      </c>
      <c r="AH45" s="96">
        <v>0</v>
      </c>
    </row>
    <row r="46" spans="1:34" ht="30" customHeight="1">
      <c r="A46" s="82"/>
      <c r="B46" s="156" t="s">
        <v>26</v>
      </c>
      <c r="C46" s="157"/>
      <c r="D46" s="89">
        <f t="shared" ref="D46:T46" si="6">SUM(D10:D45)</f>
        <v>114957352287.0928</v>
      </c>
      <c r="E46" s="89">
        <f t="shared" si="6"/>
        <v>128334419822.67999</v>
      </c>
      <c r="F46" s="89">
        <f t="shared" si="6"/>
        <v>243291772109.77289</v>
      </c>
      <c r="G46" s="89">
        <f t="shared" si="6"/>
        <v>6304699404.999999</v>
      </c>
      <c r="H46" s="89">
        <f t="shared" si="6"/>
        <v>9045993693.3999996</v>
      </c>
      <c r="I46" s="89">
        <f t="shared" si="6"/>
        <v>30760351438.990002</v>
      </c>
      <c r="J46" s="89">
        <f t="shared" si="6"/>
        <v>197180727572.38281</v>
      </c>
      <c r="K46" s="89">
        <f t="shared" si="6"/>
        <v>15599999999.999998</v>
      </c>
      <c r="L46" s="89">
        <f t="shared" si="6"/>
        <v>4085951568.1899996</v>
      </c>
      <c r="M46" s="89">
        <f t="shared" si="6"/>
        <v>3615434371.0271997</v>
      </c>
      <c r="N46" s="89">
        <f t="shared" si="6"/>
        <v>726185149.97879982</v>
      </c>
      <c r="O46" s="89">
        <f t="shared" si="6"/>
        <v>2889249221.048399</v>
      </c>
      <c r="P46" s="89">
        <f t="shared" si="6"/>
        <v>94964144812.590012</v>
      </c>
      <c r="Q46" s="89">
        <f t="shared" si="6"/>
        <v>1000000000</v>
      </c>
      <c r="R46" s="89">
        <f t="shared" si="6"/>
        <v>93964144812.590012</v>
      </c>
      <c r="S46" s="89">
        <f t="shared" si="6"/>
        <v>361557302861.58002</v>
      </c>
      <c r="T46" s="89">
        <f t="shared" si="6"/>
        <v>313720073174.21118</v>
      </c>
      <c r="U46" s="89"/>
    </row>
    <row r="47" spans="1:34">
      <c r="B47" s="90"/>
      <c r="C47" s="91"/>
      <c r="D47" s="92"/>
      <c r="E47" s="93"/>
      <c r="F47" s="91"/>
      <c r="G47" s="92"/>
      <c r="H47" s="92"/>
      <c r="I47" s="92"/>
      <c r="J47" s="98"/>
      <c r="K47" s="99"/>
      <c r="L47" s="99"/>
      <c r="M47" s="93"/>
      <c r="N47" s="93"/>
      <c r="O47" s="93"/>
      <c r="P47" s="93"/>
      <c r="Q47" s="93"/>
      <c r="R47" s="93"/>
      <c r="S47" s="96"/>
    </row>
    <row r="48" spans="1:34">
      <c r="B48" s="91"/>
      <c r="C48" s="91"/>
      <c r="D48" s="91"/>
      <c r="E48" s="91"/>
      <c r="F48" s="91"/>
      <c r="G48" s="92"/>
      <c r="H48" s="91"/>
      <c r="I48" s="92"/>
      <c r="J48" s="92"/>
      <c r="K48" s="92"/>
      <c r="L48" s="92"/>
      <c r="M48" s="90"/>
      <c r="N48" s="90"/>
      <c r="O48" s="90"/>
      <c r="P48" s="90"/>
      <c r="Q48" s="90"/>
      <c r="R48" s="90"/>
    </row>
    <row r="49" spans="1:20">
      <c r="I49" s="96"/>
      <c r="J49" s="100"/>
      <c r="K49" s="100"/>
      <c r="L49" s="100"/>
      <c r="T49" s="96"/>
    </row>
    <row r="50" spans="1:20">
      <c r="C50" s="94"/>
      <c r="D50" s="95"/>
      <c r="E50" s="95"/>
      <c r="F50" s="96"/>
      <c r="I50" s="96"/>
      <c r="J50" s="95"/>
      <c r="K50" s="95"/>
      <c r="L50" s="95"/>
      <c r="T50" s="96"/>
    </row>
    <row r="51" spans="1:20">
      <c r="C51" s="94"/>
      <c r="F51" s="95"/>
      <c r="J51" s="96"/>
      <c r="K51" s="96"/>
      <c r="L51" s="96"/>
    </row>
    <row r="52" spans="1:20">
      <c r="F52" s="96"/>
    </row>
    <row r="54" spans="1:20" ht="21">
      <c r="A54" s="97" t="s">
        <v>55</v>
      </c>
    </row>
  </sheetData>
  <mergeCells count="24">
    <mergeCell ref="A1:U1"/>
    <mergeCell ref="A2:U2"/>
    <mergeCell ref="A4:T4"/>
    <mergeCell ref="D5:T5"/>
    <mergeCell ref="G7:I7"/>
    <mergeCell ref="E7:E8"/>
    <mergeCell ref="F7:F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B46:C46"/>
    <mergeCell ref="A7:A8"/>
    <mergeCell ref="B7:B8"/>
    <mergeCell ref="C7:C8"/>
    <mergeCell ref="D7:D8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15"/>
  <sheetViews>
    <sheetView workbookViewId="0">
      <pane xSplit="3" ySplit="5" topLeftCell="M6" activePane="bottomRight" state="frozen"/>
      <selection pane="topRight"/>
      <selection pane="bottomLeft"/>
      <selection pane="bottomRight" activeCell="U5" sqref="U5"/>
    </sheetView>
  </sheetViews>
  <sheetFormatPr defaultColWidth="9" defaultRowHeight="13.2"/>
  <cols>
    <col min="1" max="1" width="9.33203125" customWidth="1"/>
    <col min="2" max="2" width="13.88671875" style="39" customWidth="1"/>
    <col min="3" max="3" width="6.109375" customWidth="1"/>
    <col min="4" max="4" width="20.6640625" customWidth="1"/>
    <col min="5" max="11" width="19.88671875" customWidth="1"/>
    <col min="12" max="12" width="18.44140625" customWidth="1"/>
    <col min="13" max="13" width="19.6640625" customWidth="1"/>
    <col min="14" max="14" width="0.6640625" customWidth="1"/>
    <col min="15" max="15" width="4.6640625" customWidth="1"/>
    <col min="16" max="16" width="9.44140625" customWidth="1"/>
    <col min="17" max="17" width="17.88671875" style="39" customWidth="1"/>
    <col min="18" max="18" width="18.6640625" customWidth="1"/>
    <col min="19" max="22" width="21.88671875" customWidth="1"/>
    <col min="23" max="25" width="18.5546875" customWidth="1"/>
    <col min="26" max="26" width="22.109375" customWidth="1"/>
    <col min="27" max="27" width="20.6640625" customWidth="1"/>
  </cols>
  <sheetData>
    <row r="1" spans="1:27" ht="24.6">
      <c r="A1" s="188" t="s">
        <v>122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</row>
    <row r="2" spans="1:27" ht="24.6">
      <c r="A2" s="188" t="s">
        <v>62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</row>
    <row r="3" spans="1:27" ht="45" customHeight="1">
      <c r="B3" s="189" t="s">
        <v>123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</row>
    <row r="4" spans="1:27">
      <c r="N4">
        <v>0</v>
      </c>
    </row>
    <row r="5" spans="1:27" ht="46.95" customHeight="1">
      <c r="A5" s="40" t="s">
        <v>20</v>
      </c>
      <c r="B5" s="41" t="s">
        <v>124</v>
      </c>
      <c r="C5" s="17" t="s">
        <v>20</v>
      </c>
      <c r="D5" s="17" t="s">
        <v>125</v>
      </c>
      <c r="E5" s="17" t="s">
        <v>48</v>
      </c>
      <c r="F5" s="17" t="s">
        <v>126</v>
      </c>
      <c r="G5" s="42" t="s">
        <v>127</v>
      </c>
      <c r="H5" s="17" t="s">
        <v>24</v>
      </c>
      <c r="I5" s="17" t="s">
        <v>128</v>
      </c>
      <c r="J5" s="17" t="s">
        <v>76</v>
      </c>
      <c r="K5" s="17" t="s">
        <v>77</v>
      </c>
      <c r="L5" s="17" t="s">
        <v>129</v>
      </c>
      <c r="M5" s="45" t="s">
        <v>130</v>
      </c>
      <c r="N5" s="51"/>
      <c r="O5" s="43"/>
      <c r="P5" s="17" t="s">
        <v>20</v>
      </c>
      <c r="Q5" s="41" t="s">
        <v>131</v>
      </c>
      <c r="R5" s="17" t="s">
        <v>125</v>
      </c>
      <c r="S5" s="17" t="s">
        <v>48</v>
      </c>
      <c r="T5" s="17" t="s">
        <v>126</v>
      </c>
      <c r="U5" s="42" t="s">
        <v>127</v>
      </c>
      <c r="V5" s="17" t="s">
        <v>24</v>
      </c>
      <c r="W5" s="17" t="s">
        <v>128</v>
      </c>
      <c r="X5" s="17" t="s">
        <v>76</v>
      </c>
      <c r="Y5" s="17" t="s">
        <v>77</v>
      </c>
      <c r="Z5" s="17" t="s">
        <v>129</v>
      </c>
      <c r="AA5" s="17" t="s">
        <v>130</v>
      </c>
    </row>
    <row r="6" spans="1:27" ht="15.6">
      <c r="A6" s="43"/>
      <c r="B6" s="44"/>
      <c r="C6" s="43"/>
      <c r="D6" s="45"/>
      <c r="E6" s="137" t="s">
        <v>27</v>
      </c>
      <c r="F6" s="137" t="s">
        <v>27</v>
      </c>
      <c r="G6" s="137" t="s">
        <v>27</v>
      </c>
      <c r="H6" s="137" t="s">
        <v>27</v>
      </c>
      <c r="I6" s="137" t="s">
        <v>27</v>
      </c>
      <c r="J6" s="137" t="s">
        <v>27</v>
      </c>
      <c r="K6" s="137" t="s">
        <v>27</v>
      </c>
      <c r="L6" s="137" t="s">
        <v>27</v>
      </c>
      <c r="M6" s="137" t="s">
        <v>27</v>
      </c>
      <c r="N6" s="51"/>
      <c r="O6" s="43"/>
      <c r="P6" s="45"/>
      <c r="Q6" s="46"/>
      <c r="R6" s="45"/>
      <c r="S6" s="137" t="s">
        <v>27</v>
      </c>
      <c r="T6" s="137" t="s">
        <v>27</v>
      </c>
      <c r="U6" s="137" t="s">
        <v>27</v>
      </c>
      <c r="V6" s="137" t="s">
        <v>27</v>
      </c>
      <c r="W6" s="137" t="s">
        <v>27</v>
      </c>
      <c r="X6" s="137" t="s">
        <v>27</v>
      </c>
      <c r="Y6" s="137" t="s">
        <v>27</v>
      </c>
      <c r="Z6" s="137" t="s">
        <v>27</v>
      </c>
      <c r="AA6" s="137" t="s">
        <v>27</v>
      </c>
    </row>
    <row r="7" spans="1:27" ht="24.9" customHeight="1">
      <c r="A7" s="172">
        <v>1</v>
      </c>
      <c r="B7" s="166" t="s">
        <v>86</v>
      </c>
      <c r="C7" s="43">
        <v>1</v>
      </c>
      <c r="D7" s="47" t="s">
        <v>132</v>
      </c>
      <c r="E7" s="47">
        <v>94031181.624899998</v>
      </c>
      <c r="F7" s="47">
        <v>0</v>
      </c>
      <c r="G7" s="47">
        <v>12760266.3441</v>
      </c>
      <c r="H7" s="47">
        <v>3315465.5951999999</v>
      </c>
      <c r="I7" s="47">
        <v>3203743.4402000001</v>
      </c>
      <c r="J7" s="47">
        <f>I7/2</f>
        <v>1601871.7201</v>
      </c>
      <c r="K7" s="47">
        <f>I7-J7</f>
        <v>1601871.7201</v>
      </c>
      <c r="L7" s="47">
        <v>59879130.096199997</v>
      </c>
      <c r="M7" s="52">
        <f t="shared" ref="M7:M23" si="0">E7+F7+I7-J7+L7</f>
        <v>155512183.44119999</v>
      </c>
      <c r="N7" s="51"/>
      <c r="O7" s="172">
        <v>19</v>
      </c>
      <c r="P7" s="53">
        <v>26</v>
      </c>
      <c r="Q7" s="169" t="s">
        <v>104</v>
      </c>
      <c r="R7" s="47" t="s">
        <v>133</v>
      </c>
      <c r="S7" s="47">
        <v>99544461.226300001</v>
      </c>
      <c r="T7" s="47">
        <f>-11651464.66</f>
        <v>-11651464.66</v>
      </c>
      <c r="U7" s="47">
        <v>13508432.1645</v>
      </c>
      <c r="V7" s="47">
        <v>2998119.3887999998</v>
      </c>
      <c r="W7" s="47">
        <v>3391586.8048</v>
      </c>
      <c r="X7" s="47">
        <v>0</v>
      </c>
      <c r="Y7" s="47">
        <f>W7-X7</f>
        <v>3391586.8048</v>
      </c>
      <c r="Z7" s="47">
        <v>65149751.758100003</v>
      </c>
      <c r="AA7" s="52">
        <f t="shared" ref="AA7:AA26" si="1">S7+T7+U7+V7+W7-X7+Z7</f>
        <v>172940886.6825</v>
      </c>
    </row>
    <row r="8" spans="1:27" ht="24.9" customHeight="1">
      <c r="A8" s="172"/>
      <c r="B8" s="167"/>
      <c r="C8" s="43">
        <v>2</v>
      </c>
      <c r="D8" s="47" t="s">
        <v>134</v>
      </c>
      <c r="E8" s="47">
        <v>156878777.0244</v>
      </c>
      <c r="F8" s="47">
        <v>0</v>
      </c>
      <c r="G8" s="47">
        <v>21288842.104499999</v>
      </c>
      <c r="H8" s="47">
        <v>5254804.0751999998</v>
      </c>
      <c r="I8" s="47">
        <v>5345028.5729999999</v>
      </c>
      <c r="J8" s="47">
        <f t="shared" ref="J8:J23" si="2">I8/2</f>
        <v>2672514.2864999999</v>
      </c>
      <c r="K8" s="47">
        <f t="shared" ref="K8:K47" si="3">I8-J8</f>
        <v>2672514.2864999999</v>
      </c>
      <c r="L8" s="47">
        <v>104952503.384</v>
      </c>
      <c r="M8" s="52">
        <f t="shared" si="0"/>
        <v>264503794.69490001</v>
      </c>
      <c r="N8" s="51"/>
      <c r="O8" s="172"/>
      <c r="P8" s="53">
        <v>27</v>
      </c>
      <c r="Q8" s="170"/>
      <c r="R8" s="47" t="s">
        <v>135</v>
      </c>
      <c r="S8" s="47">
        <v>97487245.297700003</v>
      </c>
      <c r="T8" s="47">
        <f t="shared" ref="T8:T25" si="4">-11651464.66</f>
        <v>-11651464.66</v>
      </c>
      <c r="U8" s="47">
        <v>13229262.8214</v>
      </c>
      <c r="V8" s="47">
        <v>3203986.0619000001</v>
      </c>
      <c r="W8" s="47">
        <v>3321495.2445999999</v>
      </c>
      <c r="X8" s="47">
        <v>0</v>
      </c>
      <c r="Y8" s="47">
        <f t="shared" ref="Y8:Y26" si="5">W8-X8</f>
        <v>3321495.2445999999</v>
      </c>
      <c r="Z8" s="47">
        <v>69934427.306199998</v>
      </c>
      <c r="AA8" s="52">
        <f t="shared" si="1"/>
        <v>175524952.07179999</v>
      </c>
    </row>
    <row r="9" spans="1:27" ht="24.9" customHeight="1">
      <c r="A9" s="172"/>
      <c r="B9" s="167"/>
      <c r="C9" s="43">
        <v>3</v>
      </c>
      <c r="D9" s="47" t="s">
        <v>136</v>
      </c>
      <c r="E9" s="47">
        <v>110381491.9664</v>
      </c>
      <c r="F9" s="47">
        <v>0</v>
      </c>
      <c r="G9" s="47">
        <v>14979044.319</v>
      </c>
      <c r="H9" s="47">
        <v>3699932.3195000002</v>
      </c>
      <c r="I9" s="47">
        <v>3760816.0896000001</v>
      </c>
      <c r="J9" s="47">
        <f t="shared" si="2"/>
        <v>1880408.0448</v>
      </c>
      <c r="K9" s="47">
        <f t="shared" si="3"/>
        <v>1880408.0448</v>
      </c>
      <c r="L9" s="47">
        <v>68814760.654200003</v>
      </c>
      <c r="M9" s="52">
        <f t="shared" si="0"/>
        <v>181076660.6654</v>
      </c>
      <c r="N9" s="51"/>
      <c r="O9" s="172"/>
      <c r="P9" s="53">
        <v>28</v>
      </c>
      <c r="Q9" s="170"/>
      <c r="R9" s="47" t="s">
        <v>137</v>
      </c>
      <c r="S9" s="47">
        <v>97575492.943700001</v>
      </c>
      <c r="T9" s="47">
        <f t="shared" si="4"/>
        <v>-11651464.66</v>
      </c>
      <c r="U9" s="47">
        <v>13241238.247500001</v>
      </c>
      <c r="V9" s="47">
        <v>3155080.2370000002</v>
      </c>
      <c r="W9" s="47">
        <v>3324501.9375</v>
      </c>
      <c r="X9" s="47">
        <v>0</v>
      </c>
      <c r="Y9" s="47">
        <f t="shared" si="5"/>
        <v>3324501.9375</v>
      </c>
      <c r="Z9" s="47">
        <v>68797776.574499995</v>
      </c>
      <c r="AA9" s="52">
        <f t="shared" si="1"/>
        <v>174442625.2802</v>
      </c>
    </row>
    <row r="10" spans="1:27" ht="24.9" customHeight="1">
      <c r="A10" s="172"/>
      <c r="B10" s="167"/>
      <c r="C10" s="43">
        <v>4</v>
      </c>
      <c r="D10" s="47" t="s">
        <v>138</v>
      </c>
      <c r="E10" s="47">
        <v>112466785.3528</v>
      </c>
      <c r="F10" s="47">
        <v>0</v>
      </c>
      <c r="G10" s="47">
        <v>15262023.842700001</v>
      </c>
      <c r="H10" s="47">
        <v>3834211.8500999999</v>
      </c>
      <c r="I10" s="47">
        <v>3831864.2752</v>
      </c>
      <c r="J10" s="47">
        <f t="shared" si="2"/>
        <v>1915932.1376</v>
      </c>
      <c r="K10" s="47">
        <f t="shared" si="3"/>
        <v>1915932.1376</v>
      </c>
      <c r="L10" s="47">
        <v>71935634.842999995</v>
      </c>
      <c r="M10" s="52">
        <f t="shared" si="0"/>
        <v>186318352.33339998</v>
      </c>
      <c r="N10" s="51"/>
      <c r="O10" s="172"/>
      <c r="P10" s="53">
        <v>29</v>
      </c>
      <c r="Q10" s="170"/>
      <c r="R10" s="47" t="s">
        <v>139</v>
      </c>
      <c r="S10" s="47">
        <v>115643151.92110001</v>
      </c>
      <c r="T10" s="47">
        <f t="shared" si="4"/>
        <v>-11651464.66</v>
      </c>
      <c r="U10" s="47">
        <v>15693064.7247</v>
      </c>
      <c r="V10" s="47">
        <v>3680894.4808999998</v>
      </c>
      <c r="W10" s="47">
        <v>3940086.5016000001</v>
      </c>
      <c r="X10" s="47">
        <v>0</v>
      </c>
      <c r="Y10" s="47">
        <f t="shared" si="5"/>
        <v>3940086.5016000001</v>
      </c>
      <c r="Z10" s="47">
        <v>81018552.854800001</v>
      </c>
      <c r="AA10" s="52">
        <f t="shared" si="1"/>
        <v>208324285.82310003</v>
      </c>
    </row>
    <row r="11" spans="1:27" ht="24.9" customHeight="1">
      <c r="A11" s="172"/>
      <c r="B11" s="167"/>
      <c r="C11" s="43">
        <v>5</v>
      </c>
      <c r="D11" s="47" t="s">
        <v>140</v>
      </c>
      <c r="E11" s="47">
        <v>102366801.4137</v>
      </c>
      <c r="F11" s="47">
        <v>0</v>
      </c>
      <c r="G11" s="47">
        <v>13891430.7807</v>
      </c>
      <c r="H11" s="47">
        <v>3502463.8640000001</v>
      </c>
      <c r="I11" s="47">
        <v>3487746.9633999998</v>
      </c>
      <c r="J11" s="47">
        <f t="shared" si="2"/>
        <v>1743873.4816999999</v>
      </c>
      <c r="K11" s="47">
        <f t="shared" si="3"/>
        <v>1743873.4816999999</v>
      </c>
      <c r="L11" s="47">
        <v>64225273.311399996</v>
      </c>
      <c r="M11" s="52">
        <f t="shared" si="0"/>
        <v>168335948.20679998</v>
      </c>
      <c r="N11" s="51"/>
      <c r="O11" s="172"/>
      <c r="P11" s="53">
        <v>30</v>
      </c>
      <c r="Q11" s="170"/>
      <c r="R11" s="47" t="s">
        <v>141</v>
      </c>
      <c r="S11" s="47">
        <v>116547825.7236</v>
      </c>
      <c r="T11" s="47">
        <f t="shared" si="4"/>
        <v>-11651464.66</v>
      </c>
      <c r="U11" s="47">
        <v>15815831.220000001</v>
      </c>
      <c r="V11" s="47">
        <v>3628145.0921999998</v>
      </c>
      <c r="W11" s="47">
        <v>3970909.7066000002</v>
      </c>
      <c r="X11" s="47">
        <v>0</v>
      </c>
      <c r="Y11" s="47">
        <f t="shared" si="5"/>
        <v>3970909.7066000002</v>
      </c>
      <c r="Z11" s="47">
        <v>79792571.462699994</v>
      </c>
      <c r="AA11" s="52">
        <f t="shared" si="1"/>
        <v>208103818.54509997</v>
      </c>
    </row>
    <row r="12" spans="1:27" ht="24.9" customHeight="1">
      <c r="A12" s="172"/>
      <c r="B12" s="167"/>
      <c r="C12" s="43">
        <v>6</v>
      </c>
      <c r="D12" s="47" t="s">
        <v>142</v>
      </c>
      <c r="E12" s="47">
        <v>105718446.1249</v>
      </c>
      <c r="F12" s="47">
        <v>0</v>
      </c>
      <c r="G12" s="47">
        <v>14346257.3442</v>
      </c>
      <c r="H12" s="47">
        <v>3598957.5454000002</v>
      </c>
      <c r="I12" s="47">
        <v>3601941.1002000002</v>
      </c>
      <c r="J12" s="47">
        <f t="shared" si="2"/>
        <v>1800970.5501000001</v>
      </c>
      <c r="K12" s="47">
        <f t="shared" si="3"/>
        <v>1800970.5501000001</v>
      </c>
      <c r="L12" s="47">
        <v>66467943.049199998</v>
      </c>
      <c r="M12" s="52">
        <f t="shared" si="0"/>
        <v>173987359.72420001</v>
      </c>
      <c r="N12" s="51"/>
      <c r="O12" s="172"/>
      <c r="P12" s="53">
        <v>31</v>
      </c>
      <c r="Q12" s="170"/>
      <c r="R12" s="47" t="s">
        <v>110</v>
      </c>
      <c r="S12" s="47">
        <v>201508101.998</v>
      </c>
      <c r="T12" s="47">
        <f t="shared" si="4"/>
        <v>-11651464.66</v>
      </c>
      <c r="U12" s="47">
        <v>27345153.038400002</v>
      </c>
      <c r="V12" s="47">
        <v>5975201.7122999998</v>
      </c>
      <c r="W12" s="47">
        <v>6865597.6512000002</v>
      </c>
      <c r="X12" s="47">
        <v>0</v>
      </c>
      <c r="Y12" s="47">
        <f t="shared" si="5"/>
        <v>6865597.6512000002</v>
      </c>
      <c r="Z12" s="47">
        <v>134341975.93849999</v>
      </c>
      <c r="AA12" s="52">
        <f t="shared" si="1"/>
        <v>364384565.67839998</v>
      </c>
    </row>
    <row r="13" spans="1:27" ht="24.9" customHeight="1">
      <c r="A13" s="172"/>
      <c r="B13" s="167"/>
      <c r="C13" s="43">
        <v>7</v>
      </c>
      <c r="D13" s="47" t="s">
        <v>143</v>
      </c>
      <c r="E13" s="47">
        <v>102575208.9401</v>
      </c>
      <c r="F13" s="47">
        <v>0</v>
      </c>
      <c r="G13" s="47">
        <v>13919712.203400001</v>
      </c>
      <c r="H13" s="47">
        <v>3482657.5565999998</v>
      </c>
      <c r="I13" s="47">
        <v>3494847.6359999999</v>
      </c>
      <c r="J13" s="47">
        <f t="shared" si="2"/>
        <v>1747423.818</v>
      </c>
      <c r="K13" s="47">
        <f t="shared" si="3"/>
        <v>1747423.818</v>
      </c>
      <c r="L13" s="47">
        <v>63764942.5876</v>
      </c>
      <c r="M13" s="52">
        <f t="shared" si="0"/>
        <v>168087575.3457</v>
      </c>
      <c r="N13" s="51"/>
      <c r="O13" s="172"/>
      <c r="P13" s="53">
        <v>32</v>
      </c>
      <c r="Q13" s="170"/>
      <c r="R13" s="47" t="s">
        <v>144</v>
      </c>
      <c r="S13" s="47">
        <v>100930958.95110001</v>
      </c>
      <c r="T13" s="47">
        <f t="shared" si="4"/>
        <v>-11651464.66</v>
      </c>
      <c r="U13" s="47">
        <v>13696583.3706</v>
      </c>
      <c r="V13" s="47">
        <v>3209123.0739000002</v>
      </c>
      <c r="W13" s="47">
        <v>3438826.2711</v>
      </c>
      <c r="X13" s="47">
        <v>0</v>
      </c>
      <c r="Y13" s="47">
        <f t="shared" si="5"/>
        <v>3438826.2711</v>
      </c>
      <c r="Z13" s="47">
        <v>70053819.799700007</v>
      </c>
      <c r="AA13" s="52">
        <f t="shared" si="1"/>
        <v>179677846.8064</v>
      </c>
    </row>
    <row r="14" spans="1:27" ht="24.9" customHeight="1">
      <c r="A14" s="172"/>
      <c r="B14" s="167"/>
      <c r="C14" s="43">
        <v>8</v>
      </c>
      <c r="D14" s="47" t="s">
        <v>145</v>
      </c>
      <c r="E14" s="47">
        <v>100017224.8846</v>
      </c>
      <c r="F14" s="47">
        <v>0</v>
      </c>
      <c r="G14" s="47">
        <v>13572587.374500001</v>
      </c>
      <c r="H14" s="47">
        <v>3358094.2122</v>
      </c>
      <c r="I14" s="47">
        <v>3407694.3711000001</v>
      </c>
      <c r="J14" s="47">
        <f t="shared" si="2"/>
        <v>1703847.1855500001</v>
      </c>
      <c r="K14" s="47">
        <f t="shared" si="3"/>
        <v>1703847.1855500001</v>
      </c>
      <c r="L14" s="47">
        <v>60869888.329899997</v>
      </c>
      <c r="M14" s="52">
        <f t="shared" si="0"/>
        <v>162590960.40004998</v>
      </c>
      <c r="N14" s="51"/>
      <c r="O14" s="172"/>
      <c r="P14" s="53">
        <v>33</v>
      </c>
      <c r="Q14" s="170"/>
      <c r="R14" s="47" t="s">
        <v>146</v>
      </c>
      <c r="S14" s="47">
        <v>99888447.942000002</v>
      </c>
      <c r="T14" s="47">
        <f t="shared" si="4"/>
        <v>-11651464.66</v>
      </c>
      <c r="U14" s="47">
        <v>13555112.021400001</v>
      </c>
      <c r="V14" s="47">
        <v>2959941.2141</v>
      </c>
      <c r="W14" s="47">
        <v>3403306.8006000002</v>
      </c>
      <c r="X14" s="47">
        <v>0</v>
      </c>
      <c r="Y14" s="47">
        <f t="shared" si="5"/>
        <v>3403306.8006000002</v>
      </c>
      <c r="Z14" s="47">
        <v>64262429.025899999</v>
      </c>
      <c r="AA14" s="52">
        <f t="shared" si="1"/>
        <v>172417772.34400001</v>
      </c>
    </row>
    <row r="15" spans="1:27" ht="24.9" customHeight="1">
      <c r="A15" s="172"/>
      <c r="B15" s="167"/>
      <c r="C15" s="43">
        <v>9</v>
      </c>
      <c r="D15" s="47" t="s">
        <v>147</v>
      </c>
      <c r="E15" s="47">
        <v>107904342.66060001</v>
      </c>
      <c r="F15" s="47">
        <v>0</v>
      </c>
      <c r="G15" s="47">
        <v>14642888.9673</v>
      </c>
      <c r="H15" s="47">
        <v>3661447.6406</v>
      </c>
      <c r="I15" s="47">
        <v>3676416.9490999999</v>
      </c>
      <c r="J15" s="47">
        <f t="shared" si="2"/>
        <v>1838208.4745499999</v>
      </c>
      <c r="K15" s="47">
        <f t="shared" si="3"/>
        <v>1838208.4745499999</v>
      </c>
      <c r="L15" s="47">
        <v>67920314.264899999</v>
      </c>
      <c r="M15" s="52">
        <f t="shared" si="0"/>
        <v>177662865.40005001</v>
      </c>
      <c r="N15" s="51"/>
      <c r="O15" s="172"/>
      <c r="P15" s="53">
        <v>34</v>
      </c>
      <c r="Q15" s="170"/>
      <c r="R15" s="47" t="s">
        <v>148</v>
      </c>
      <c r="S15" s="47">
        <v>119569002.0598</v>
      </c>
      <c r="T15" s="47">
        <f t="shared" si="4"/>
        <v>-11651464.66</v>
      </c>
      <c r="U15" s="47">
        <v>16225812.399</v>
      </c>
      <c r="V15" s="47">
        <v>3713647.5296</v>
      </c>
      <c r="W15" s="47">
        <v>4073844.432</v>
      </c>
      <c r="X15" s="47">
        <v>0</v>
      </c>
      <c r="Y15" s="47">
        <f t="shared" si="5"/>
        <v>4073844.432</v>
      </c>
      <c r="Z15" s="47">
        <v>81779786.855800003</v>
      </c>
      <c r="AA15" s="52">
        <f t="shared" si="1"/>
        <v>213710628.6162</v>
      </c>
    </row>
    <row r="16" spans="1:27" ht="24.9" customHeight="1">
      <c r="A16" s="172"/>
      <c r="B16" s="167"/>
      <c r="C16" s="43">
        <v>10</v>
      </c>
      <c r="D16" s="47" t="s">
        <v>149</v>
      </c>
      <c r="E16" s="47">
        <v>109501074.2721</v>
      </c>
      <c r="F16" s="47">
        <v>0</v>
      </c>
      <c r="G16" s="47">
        <v>14859569.4375</v>
      </c>
      <c r="H16" s="47">
        <v>3768791.5739000002</v>
      </c>
      <c r="I16" s="47">
        <v>3730819.3132000002</v>
      </c>
      <c r="J16" s="47">
        <f t="shared" si="2"/>
        <v>1865409.6566000001</v>
      </c>
      <c r="K16" s="47">
        <f t="shared" si="3"/>
        <v>1865409.6566000001</v>
      </c>
      <c r="L16" s="47">
        <v>70415161.465100005</v>
      </c>
      <c r="M16" s="52">
        <f t="shared" si="0"/>
        <v>181781645.39380002</v>
      </c>
      <c r="N16" s="51"/>
      <c r="O16" s="172"/>
      <c r="P16" s="53">
        <v>35</v>
      </c>
      <c r="Q16" s="170"/>
      <c r="R16" s="47" t="s">
        <v>150</v>
      </c>
      <c r="S16" s="47">
        <v>98655951.468999997</v>
      </c>
      <c r="T16" s="47">
        <f t="shared" si="4"/>
        <v>-11651464.66</v>
      </c>
      <c r="U16" s="47">
        <v>13387859.169</v>
      </c>
      <c r="V16" s="47">
        <v>3179502.4989999998</v>
      </c>
      <c r="W16" s="47">
        <v>3361314.3150999998</v>
      </c>
      <c r="X16" s="47">
        <v>0</v>
      </c>
      <c r="Y16" s="47">
        <f t="shared" si="5"/>
        <v>3361314.3150999998</v>
      </c>
      <c r="Z16" s="47">
        <v>69365389.574699998</v>
      </c>
      <c r="AA16" s="52">
        <f t="shared" si="1"/>
        <v>176298552.36680001</v>
      </c>
    </row>
    <row r="17" spans="1:27" ht="24.9" customHeight="1">
      <c r="A17" s="172"/>
      <c r="B17" s="167"/>
      <c r="C17" s="43">
        <v>11</v>
      </c>
      <c r="D17" s="47" t="s">
        <v>151</v>
      </c>
      <c r="E17" s="47">
        <v>119748183.5508</v>
      </c>
      <c r="F17" s="47">
        <v>0</v>
      </c>
      <c r="G17" s="47">
        <v>16250127.775800001</v>
      </c>
      <c r="H17" s="47">
        <v>4159308.693</v>
      </c>
      <c r="I17" s="47">
        <v>4079949.3434000001</v>
      </c>
      <c r="J17" s="47">
        <f t="shared" si="2"/>
        <v>2039974.6717000001</v>
      </c>
      <c r="K17" s="47">
        <f t="shared" si="3"/>
        <v>2039974.6717000001</v>
      </c>
      <c r="L17" s="47">
        <v>79491413.014899999</v>
      </c>
      <c r="M17" s="52">
        <f t="shared" si="0"/>
        <v>201279571.2374</v>
      </c>
      <c r="N17" s="51"/>
      <c r="O17" s="172"/>
      <c r="P17" s="53">
        <v>36</v>
      </c>
      <c r="Q17" s="170"/>
      <c r="R17" s="47" t="s">
        <v>152</v>
      </c>
      <c r="S17" s="47">
        <v>124867141.3431</v>
      </c>
      <c r="T17" s="47">
        <f t="shared" si="4"/>
        <v>-11651464.66</v>
      </c>
      <c r="U17" s="47">
        <v>16944783.140999999</v>
      </c>
      <c r="V17" s="47">
        <v>3872533.2248</v>
      </c>
      <c r="W17" s="47">
        <v>4254357.7341999998</v>
      </c>
      <c r="X17" s="47">
        <v>0</v>
      </c>
      <c r="Y17" s="47">
        <f t="shared" si="5"/>
        <v>4254357.7341999998</v>
      </c>
      <c r="Z17" s="47">
        <v>85472548.238999993</v>
      </c>
      <c r="AA17" s="52">
        <f t="shared" si="1"/>
        <v>223759899.0221</v>
      </c>
    </row>
    <row r="18" spans="1:27" ht="24.9" customHeight="1">
      <c r="A18" s="172"/>
      <c r="B18" s="167"/>
      <c r="C18" s="43">
        <v>12</v>
      </c>
      <c r="D18" s="47" t="s">
        <v>153</v>
      </c>
      <c r="E18" s="47">
        <v>115296213.3064</v>
      </c>
      <c r="F18" s="47">
        <v>0</v>
      </c>
      <c r="G18" s="47">
        <v>15645984.2871</v>
      </c>
      <c r="H18" s="47">
        <v>4002917.9427999998</v>
      </c>
      <c r="I18" s="47">
        <v>3928265.9287</v>
      </c>
      <c r="J18" s="47">
        <f t="shared" si="2"/>
        <v>1964132.96435</v>
      </c>
      <c r="K18" s="47">
        <f t="shared" si="3"/>
        <v>1964132.96435</v>
      </c>
      <c r="L18" s="47">
        <v>75856638.2007</v>
      </c>
      <c r="M18" s="52">
        <f t="shared" si="0"/>
        <v>193116984.47145</v>
      </c>
      <c r="N18" s="51"/>
      <c r="O18" s="172"/>
      <c r="P18" s="53">
        <v>37</v>
      </c>
      <c r="Q18" s="170"/>
      <c r="R18" s="47" t="s">
        <v>154</v>
      </c>
      <c r="S18" s="47">
        <v>109653367.81999999</v>
      </c>
      <c r="T18" s="47">
        <f t="shared" si="4"/>
        <v>-11651464.66</v>
      </c>
      <c r="U18" s="47">
        <v>14880236.051999999</v>
      </c>
      <c r="V18" s="47">
        <v>3560401.5134000001</v>
      </c>
      <c r="W18" s="47">
        <v>3736008.1115000001</v>
      </c>
      <c r="X18" s="47">
        <v>0</v>
      </c>
      <c r="Y18" s="47">
        <f t="shared" si="5"/>
        <v>3736008.1115000001</v>
      </c>
      <c r="Z18" s="47">
        <v>78218100.763699993</v>
      </c>
      <c r="AA18" s="52">
        <f t="shared" si="1"/>
        <v>198396649.6006</v>
      </c>
    </row>
    <row r="19" spans="1:27" ht="24.9" customHeight="1">
      <c r="A19" s="172"/>
      <c r="B19" s="167"/>
      <c r="C19" s="43">
        <v>13</v>
      </c>
      <c r="D19" s="47" t="s">
        <v>155</v>
      </c>
      <c r="E19" s="47">
        <v>88042731.641100004</v>
      </c>
      <c r="F19" s="47">
        <v>0</v>
      </c>
      <c r="G19" s="47">
        <v>11947618.7148</v>
      </c>
      <c r="H19" s="47">
        <v>3163010.3601000002</v>
      </c>
      <c r="I19" s="47">
        <v>2999710.5115999999</v>
      </c>
      <c r="J19" s="47">
        <f t="shared" si="2"/>
        <v>1499855.2557999999</v>
      </c>
      <c r="K19" s="47">
        <f t="shared" si="3"/>
        <v>1499855.2557999999</v>
      </c>
      <c r="L19" s="47">
        <v>56335823.039499998</v>
      </c>
      <c r="M19" s="52">
        <f t="shared" si="0"/>
        <v>145878409.9364</v>
      </c>
      <c r="N19" s="51"/>
      <c r="O19" s="172"/>
      <c r="P19" s="53">
        <v>38</v>
      </c>
      <c r="Q19" s="170"/>
      <c r="R19" s="47" t="s">
        <v>156</v>
      </c>
      <c r="S19" s="47">
        <v>114023452.83230001</v>
      </c>
      <c r="T19" s="47">
        <f t="shared" si="4"/>
        <v>-11651464.66</v>
      </c>
      <c r="U19" s="47">
        <v>15473267.509500001</v>
      </c>
      <c r="V19" s="47">
        <v>3674568.2322999998</v>
      </c>
      <c r="W19" s="47">
        <v>3884901.6052999999</v>
      </c>
      <c r="X19" s="47">
        <v>0</v>
      </c>
      <c r="Y19" s="47">
        <f t="shared" si="5"/>
        <v>3884901.6052999999</v>
      </c>
      <c r="Z19" s="47">
        <v>80871520.571700007</v>
      </c>
      <c r="AA19" s="52">
        <f t="shared" si="1"/>
        <v>206276246.09110001</v>
      </c>
    </row>
    <row r="20" spans="1:27" ht="24.9" customHeight="1">
      <c r="A20" s="172"/>
      <c r="B20" s="167"/>
      <c r="C20" s="43">
        <v>14</v>
      </c>
      <c r="D20" s="47" t="s">
        <v>157</v>
      </c>
      <c r="E20" s="47">
        <v>83188355.610699996</v>
      </c>
      <c r="F20" s="47">
        <v>0</v>
      </c>
      <c r="G20" s="47">
        <v>11288867.755799999</v>
      </c>
      <c r="H20" s="47">
        <v>3017402.4308000002</v>
      </c>
      <c r="I20" s="47">
        <v>2834316.7028000001</v>
      </c>
      <c r="J20" s="47">
        <f t="shared" si="2"/>
        <v>1417158.3514</v>
      </c>
      <c r="K20" s="47">
        <f t="shared" si="3"/>
        <v>1417158.3514</v>
      </c>
      <c r="L20" s="47">
        <v>52951658.483199999</v>
      </c>
      <c r="M20" s="52">
        <f t="shared" si="0"/>
        <v>137557172.44529998</v>
      </c>
      <c r="N20" s="51"/>
      <c r="O20" s="172"/>
      <c r="P20" s="53">
        <v>39</v>
      </c>
      <c r="Q20" s="170"/>
      <c r="R20" s="47" t="s">
        <v>158</v>
      </c>
      <c r="S20" s="47">
        <v>89765364.785500005</v>
      </c>
      <c r="T20" s="47">
        <f t="shared" si="4"/>
        <v>-11651464.66</v>
      </c>
      <c r="U20" s="47">
        <v>12181384.337099999</v>
      </c>
      <c r="V20" s="47">
        <v>2916687.3284</v>
      </c>
      <c r="W20" s="47">
        <v>3058402.4701999999</v>
      </c>
      <c r="X20" s="47">
        <v>0</v>
      </c>
      <c r="Y20" s="47">
        <f t="shared" si="5"/>
        <v>3058402.4701999999</v>
      </c>
      <c r="Z20" s="47">
        <v>63257138.5317</v>
      </c>
      <c r="AA20" s="52">
        <f t="shared" si="1"/>
        <v>159527512.79290003</v>
      </c>
    </row>
    <row r="21" spans="1:27" ht="24.9" customHeight="1">
      <c r="A21" s="172"/>
      <c r="B21" s="167"/>
      <c r="C21" s="43">
        <v>15</v>
      </c>
      <c r="D21" s="47" t="s">
        <v>159</v>
      </c>
      <c r="E21" s="47">
        <v>86623445.254899994</v>
      </c>
      <c r="F21" s="47">
        <v>0</v>
      </c>
      <c r="G21" s="47">
        <v>11755018.0056</v>
      </c>
      <c r="H21" s="47">
        <v>3199404.6797000002</v>
      </c>
      <c r="I21" s="47">
        <v>2951353.9002999999</v>
      </c>
      <c r="J21" s="47">
        <f t="shared" si="2"/>
        <v>1475676.9501499999</v>
      </c>
      <c r="K21" s="47">
        <f t="shared" si="3"/>
        <v>1475676.9501499999</v>
      </c>
      <c r="L21" s="47">
        <v>57181686.087200001</v>
      </c>
      <c r="M21" s="52">
        <f t="shared" si="0"/>
        <v>145280808.29224998</v>
      </c>
      <c r="N21" s="51"/>
      <c r="O21" s="172"/>
      <c r="P21" s="53">
        <v>40</v>
      </c>
      <c r="Q21" s="170"/>
      <c r="R21" s="47" t="s">
        <v>160</v>
      </c>
      <c r="S21" s="47">
        <v>98969502.502900004</v>
      </c>
      <c r="T21" s="47">
        <f t="shared" si="4"/>
        <v>-11651464.66</v>
      </c>
      <c r="U21" s="47">
        <v>13430408.829</v>
      </c>
      <c r="V21" s="47">
        <v>3284161.4547999999</v>
      </c>
      <c r="W21" s="47">
        <v>3371997.3448999999</v>
      </c>
      <c r="X21" s="47">
        <v>0</v>
      </c>
      <c r="Y21" s="47">
        <f t="shared" si="5"/>
        <v>3371997.3448999999</v>
      </c>
      <c r="Z21" s="47">
        <v>71797833.538399994</v>
      </c>
      <c r="AA21" s="52">
        <f t="shared" si="1"/>
        <v>179202439.00999999</v>
      </c>
    </row>
    <row r="22" spans="1:27" ht="24.9" customHeight="1">
      <c r="A22" s="172"/>
      <c r="B22" s="167"/>
      <c r="C22" s="43">
        <v>16</v>
      </c>
      <c r="D22" s="47" t="s">
        <v>161</v>
      </c>
      <c r="E22" s="47">
        <v>129127622.84649999</v>
      </c>
      <c r="F22" s="47">
        <v>0</v>
      </c>
      <c r="G22" s="47">
        <v>17522941.128899999</v>
      </c>
      <c r="H22" s="47">
        <v>4009219.6710000001</v>
      </c>
      <c r="I22" s="47">
        <v>4399516.9238999998</v>
      </c>
      <c r="J22" s="47">
        <f t="shared" si="2"/>
        <v>2199758.4619499999</v>
      </c>
      <c r="K22" s="47">
        <f t="shared" si="3"/>
        <v>2199758.4619499999</v>
      </c>
      <c r="L22" s="47">
        <v>76003100.591299996</v>
      </c>
      <c r="M22" s="52">
        <f t="shared" si="0"/>
        <v>207330481.89974999</v>
      </c>
      <c r="N22" s="51"/>
      <c r="O22" s="172"/>
      <c r="P22" s="53">
        <v>41</v>
      </c>
      <c r="Q22" s="170"/>
      <c r="R22" s="47" t="s">
        <v>162</v>
      </c>
      <c r="S22" s="47">
        <v>122032911.4104</v>
      </c>
      <c r="T22" s="47">
        <f t="shared" si="4"/>
        <v>-11651464.66</v>
      </c>
      <c r="U22" s="47">
        <v>16560171.055500001</v>
      </c>
      <c r="V22" s="47">
        <v>3738167.8730000001</v>
      </c>
      <c r="W22" s="47">
        <v>4157792.4717999999</v>
      </c>
      <c r="X22" s="47">
        <v>0</v>
      </c>
      <c r="Y22" s="47">
        <f t="shared" si="5"/>
        <v>4157792.4717999999</v>
      </c>
      <c r="Z22" s="47">
        <v>82349679.426200002</v>
      </c>
      <c r="AA22" s="52">
        <f t="shared" si="1"/>
        <v>217187257.57690001</v>
      </c>
    </row>
    <row r="23" spans="1:27" ht="24.9" customHeight="1">
      <c r="A23" s="172"/>
      <c r="B23" s="168"/>
      <c r="C23" s="43">
        <v>17</v>
      </c>
      <c r="D23" s="47" t="s">
        <v>163</v>
      </c>
      <c r="E23" s="47">
        <v>111573841.0626</v>
      </c>
      <c r="F23" s="47">
        <v>0</v>
      </c>
      <c r="G23" s="47">
        <v>15140849.070599999</v>
      </c>
      <c r="H23" s="47">
        <v>3506000.9235999999</v>
      </c>
      <c r="I23" s="47">
        <v>3801440.7020999999</v>
      </c>
      <c r="J23" s="47">
        <f t="shared" si="2"/>
        <v>1900720.3510499999</v>
      </c>
      <c r="K23" s="47">
        <f t="shared" si="3"/>
        <v>1900720.3510499999</v>
      </c>
      <c r="L23" s="47">
        <v>64307480.3147</v>
      </c>
      <c r="M23" s="52">
        <f t="shared" si="0"/>
        <v>177782041.72834998</v>
      </c>
      <c r="N23" s="51"/>
      <c r="O23" s="172"/>
      <c r="P23" s="53">
        <v>42</v>
      </c>
      <c r="Q23" s="170"/>
      <c r="R23" s="47" t="s">
        <v>164</v>
      </c>
      <c r="S23" s="47">
        <v>142677424.9779</v>
      </c>
      <c r="T23" s="47">
        <f t="shared" si="4"/>
        <v>-11651464.66</v>
      </c>
      <c r="U23" s="47">
        <v>19361683.1406</v>
      </c>
      <c r="V23" s="47">
        <v>4583598.6630999995</v>
      </c>
      <c r="W23" s="47">
        <v>4861173.2441999996</v>
      </c>
      <c r="X23" s="47">
        <v>0</v>
      </c>
      <c r="Y23" s="47">
        <f t="shared" si="5"/>
        <v>4861173.2441999996</v>
      </c>
      <c r="Z23" s="47">
        <v>101998862.8889</v>
      </c>
      <c r="AA23" s="52">
        <f t="shared" si="1"/>
        <v>261831278.25470001</v>
      </c>
    </row>
    <row r="24" spans="1:27" ht="24.9" customHeight="1">
      <c r="A24" s="43"/>
      <c r="B24" s="179" t="s">
        <v>165</v>
      </c>
      <c r="C24" s="180"/>
      <c r="D24" s="48"/>
      <c r="E24" s="48">
        <f>SUM(E7:E23)</f>
        <v>1835441727.5374997</v>
      </c>
      <c r="F24" s="48">
        <f t="shared" ref="F24:L24" si="6">SUM(F7:F23)</f>
        <v>0</v>
      </c>
      <c r="G24" s="48">
        <f t="shared" si="6"/>
        <v>249074029.45649999</v>
      </c>
      <c r="H24" s="48">
        <f t="shared" si="6"/>
        <v>62534090.93370001</v>
      </c>
      <c r="I24" s="48">
        <f t="shared" si="6"/>
        <v>62535472.723800004</v>
      </c>
      <c r="J24" s="48">
        <f t="shared" si="6"/>
        <v>31267736.361900002</v>
      </c>
      <c r="K24" s="48">
        <f t="shared" si="6"/>
        <v>31267736.361900002</v>
      </c>
      <c r="L24" s="48">
        <f t="shared" si="6"/>
        <v>1161373351.7169998</v>
      </c>
      <c r="M24" s="48">
        <f>E24+F24+G24+H24+I24-J24+L24</f>
        <v>3339690936.0065994</v>
      </c>
      <c r="N24" s="51"/>
      <c r="O24" s="172"/>
      <c r="P24" s="53">
        <v>43</v>
      </c>
      <c r="Q24" s="170"/>
      <c r="R24" s="47" t="s">
        <v>166</v>
      </c>
      <c r="S24" s="47">
        <v>93111568.8433</v>
      </c>
      <c r="T24" s="47">
        <f t="shared" si="4"/>
        <v>-11651464.66</v>
      </c>
      <c r="U24" s="47">
        <v>12635472.591600001</v>
      </c>
      <c r="V24" s="47">
        <v>3107044.8843</v>
      </c>
      <c r="W24" s="47">
        <v>3172411.2477000002</v>
      </c>
      <c r="X24" s="47">
        <v>0</v>
      </c>
      <c r="Y24" s="47">
        <f t="shared" si="5"/>
        <v>3172411.2477000002</v>
      </c>
      <c r="Z24" s="47">
        <v>67681357.028999999</v>
      </c>
      <c r="AA24" s="52">
        <f t="shared" si="1"/>
        <v>168056389.9359</v>
      </c>
    </row>
    <row r="25" spans="1:27" ht="24.9" customHeight="1">
      <c r="A25" s="172">
        <v>2</v>
      </c>
      <c r="B25" s="166" t="s">
        <v>167</v>
      </c>
      <c r="C25" s="43">
        <v>1</v>
      </c>
      <c r="D25" s="47" t="s">
        <v>168</v>
      </c>
      <c r="E25" s="47">
        <v>114422614.7251</v>
      </c>
      <c r="F25" s="47">
        <f>-1388888.89</f>
        <v>-1388888.89</v>
      </c>
      <c r="G25" s="47">
        <v>15527434.776000001</v>
      </c>
      <c r="H25" s="47">
        <v>3195684.0625</v>
      </c>
      <c r="I25" s="47">
        <v>3898501.4833999998</v>
      </c>
      <c r="J25" s="47">
        <v>0</v>
      </c>
      <c r="K25" s="47">
        <f t="shared" si="3"/>
        <v>3898501.4833999998</v>
      </c>
      <c r="L25" s="47">
        <v>72477730.922000006</v>
      </c>
      <c r="M25" s="48">
        <f t="shared" ref="M25:M88" si="7">E25+F25+G25+H25+I25-J25+L25</f>
        <v>208133077.079</v>
      </c>
      <c r="N25" s="51"/>
      <c r="O25" s="172"/>
      <c r="P25" s="53">
        <v>44</v>
      </c>
      <c r="Q25" s="171"/>
      <c r="R25" s="47" t="s">
        <v>169</v>
      </c>
      <c r="S25" s="47">
        <v>109486243.5008</v>
      </c>
      <c r="T25" s="47">
        <f t="shared" si="4"/>
        <v>-11651464.66</v>
      </c>
      <c r="U25" s="47">
        <v>14857556.8641</v>
      </c>
      <c r="V25" s="47">
        <v>3452793.9863999998</v>
      </c>
      <c r="W25" s="47">
        <v>3730314.0057999999</v>
      </c>
      <c r="X25" s="47">
        <v>0</v>
      </c>
      <c r="Y25" s="47">
        <f t="shared" si="5"/>
        <v>3730314.0057999999</v>
      </c>
      <c r="Z25" s="47">
        <v>75717127.218400002</v>
      </c>
      <c r="AA25" s="52">
        <f t="shared" si="1"/>
        <v>195592570.91549999</v>
      </c>
    </row>
    <row r="26" spans="1:27" ht="24.9" customHeight="1">
      <c r="A26" s="172"/>
      <c r="B26" s="167"/>
      <c r="C26" s="43">
        <v>2</v>
      </c>
      <c r="D26" s="47" t="s">
        <v>170</v>
      </c>
      <c r="E26" s="47">
        <v>139784088.49419999</v>
      </c>
      <c r="F26" s="47">
        <f t="shared" ref="F26:F45" si="8">-1388888.89</f>
        <v>-1388888.89</v>
      </c>
      <c r="G26" s="47">
        <v>18969050.149500001</v>
      </c>
      <c r="H26" s="47">
        <v>3361417.0636</v>
      </c>
      <c r="I26" s="47">
        <v>4762594.1645</v>
      </c>
      <c r="J26" s="47">
        <v>0</v>
      </c>
      <c r="K26" s="47">
        <f t="shared" si="3"/>
        <v>4762594.1645</v>
      </c>
      <c r="L26" s="47">
        <v>76329634.805500001</v>
      </c>
      <c r="M26" s="48">
        <f t="shared" si="7"/>
        <v>241817895.78730002</v>
      </c>
      <c r="N26" s="51"/>
      <c r="O26" s="54"/>
      <c r="P26" s="180"/>
      <c r="Q26" s="181"/>
      <c r="R26" s="48"/>
      <c r="S26" s="48">
        <f>2151937617.55+E413</f>
        <v>5053711357.0997009</v>
      </c>
      <c r="T26" s="48">
        <f>-221377828.54-291286616.5</f>
        <v>-512664445.03999996</v>
      </c>
      <c r="U26" s="48">
        <f>393777948.4017+292023312.7</f>
        <v>685801261.10170007</v>
      </c>
      <c r="V26" s="48">
        <f>91602236.5894+67893598.45</f>
        <v>159495835.03939998</v>
      </c>
      <c r="W26" s="48">
        <f>98866550.6514+73318827.9</f>
        <v>172185378.55140001</v>
      </c>
      <c r="X26" s="47">
        <v>0</v>
      </c>
      <c r="Y26" s="48">
        <f t="shared" si="5"/>
        <v>172185378.55140001</v>
      </c>
      <c r="Z26" s="48">
        <f>2015699424.5422+1491860649.36</f>
        <v>3507560073.9021997</v>
      </c>
      <c r="AA26" s="55">
        <f t="shared" si="1"/>
        <v>9066089460.6543999</v>
      </c>
    </row>
    <row r="27" spans="1:27" ht="24.9" customHeight="1">
      <c r="A27" s="172"/>
      <c r="B27" s="167"/>
      <c r="C27" s="43">
        <v>3</v>
      </c>
      <c r="D27" s="47" t="s">
        <v>171</v>
      </c>
      <c r="E27" s="47">
        <v>119026191.40449999</v>
      </c>
      <c r="F27" s="47">
        <f t="shared" si="8"/>
        <v>-1388888.89</v>
      </c>
      <c r="G27" s="47">
        <v>16152151.636499999</v>
      </c>
      <c r="H27" s="47">
        <v>3096597.3547999999</v>
      </c>
      <c r="I27" s="47">
        <v>4055350.2892</v>
      </c>
      <c r="J27" s="47">
        <v>0</v>
      </c>
      <c r="K27" s="47">
        <f t="shared" si="3"/>
        <v>4055350.2892</v>
      </c>
      <c r="L27" s="47">
        <v>70174795.044799998</v>
      </c>
      <c r="M27" s="48">
        <f t="shared" si="7"/>
        <v>211116196.8398</v>
      </c>
      <c r="N27" s="51"/>
      <c r="O27" s="166">
        <v>20</v>
      </c>
      <c r="P27" s="53">
        <v>1</v>
      </c>
      <c r="Q27" s="166" t="s">
        <v>105</v>
      </c>
      <c r="R27" s="47" t="s">
        <v>172</v>
      </c>
      <c r="S27" s="47">
        <v>111254045.0389</v>
      </c>
      <c r="T27" s="47">
        <v>0</v>
      </c>
      <c r="U27" s="47">
        <v>15097451.951099999</v>
      </c>
      <c r="V27" s="47">
        <v>2944128.2678999999</v>
      </c>
      <c r="W27" s="47">
        <v>3790544.9084999999</v>
      </c>
      <c r="X27" s="47">
        <v>0</v>
      </c>
      <c r="Y27" s="47">
        <f t="shared" ref="Y27:Y60" si="9">W27-X27</f>
        <v>3790544.9084999999</v>
      </c>
      <c r="Z27" s="47">
        <v>65757899.9406</v>
      </c>
      <c r="AA27" s="52">
        <f t="shared" ref="AA27:AA60" si="10">S27+T27+W27-X27+Z27</f>
        <v>180802489.88800001</v>
      </c>
    </row>
    <row r="28" spans="1:27" ht="24.9" customHeight="1">
      <c r="A28" s="172"/>
      <c r="B28" s="167"/>
      <c r="C28" s="43">
        <v>4</v>
      </c>
      <c r="D28" s="47" t="s">
        <v>173</v>
      </c>
      <c r="E28" s="47">
        <v>104209145.56829999</v>
      </c>
      <c r="F28" s="47">
        <f t="shared" si="8"/>
        <v>-1388888.89</v>
      </c>
      <c r="G28" s="47">
        <v>14141441.487299999</v>
      </c>
      <c r="H28" s="47">
        <v>2887610.4679999999</v>
      </c>
      <c r="I28" s="47">
        <v>3550517.6146999998</v>
      </c>
      <c r="J28" s="47">
        <v>0</v>
      </c>
      <c r="K28" s="47">
        <f t="shared" si="3"/>
        <v>3550517.6146999998</v>
      </c>
      <c r="L28" s="47">
        <v>65317600.667099997</v>
      </c>
      <c r="M28" s="48">
        <f t="shared" si="7"/>
        <v>188717426.91539997</v>
      </c>
      <c r="N28" s="51"/>
      <c r="O28" s="167"/>
      <c r="P28" s="53">
        <v>2</v>
      </c>
      <c r="Q28" s="167"/>
      <c r="R28" s="47" t="s">
        <v>174</v>
      </c>
      <c r="S28" s="47">
        <v>114640770.94939999</v>
      </c>
      <c r="T28" s="47">
        <v>0</v>
      </c>
      <c r="U28" s="47">
        <v>15557039.1216</v>
      </c>
      <c r="V28" s="47">
        <v>3159931.8102000002</v>
      </c>
      <c r="W28" s="47">
        <v>3905934.3036000002</v>
      </c>
      <c r="X28" s="47">
        <v>0</v>
      </c>
      <c r="Y28" s="47">
        <f t="shared" si="9"/>
        <v>3905934.3036000002</v>
      </c>
      <c r="Z28" s="47">
        <v>70773524.452999994</v>
      </c>
      <c r="AA28" s="52">
        <f t="shared" si="10"/>
        <v>189320229.70599997</v>
      </c>
    </row>
    <row r="29" spans="1:27" ht="24.9" customHeight="1">
      <c r="A29" s="172"/>
      <c r="B29" s="167"/>
      <c r="C29" s="43">
        <v>5</v>
      </c>
      <c r="D29" s="47" t="s">
        <v>175</v>
      </c>
      <c r="E29" s="47">
        <v>103118683.84550001</v>
      </c>
      <c r="F29" s="47">
        <f t="shared" si="8"/>
        <v>-1388888.89</v>
      </c>
      <c r="G29" s="47">
        <v>13993463.1066</v>
      </c>
      <c r="H29" s="47">
        <v>2988352.2988999998</v>
      </c>
      <c r="I29" s="47">
        <v>3513364.4133000001</v>
      </c>
      <c r="J29" s="47">
        <v>0</v>
      </c>
      <c r="K29" s="47">
        <f t="shared" si="3"/>
        <v>3513364.4133000001</v>
      </c>
      <c r="L29" s="47">
        <v>67659004.292699993</v>
      </c>
      <c r="M29" s="48">
        <f t="shared" si="7"/>
        <v>189883979.067</v>
      </c>
      <c r="N29" s="51"/>
      <c r="O29" s="167"/>
      <c r="P29" s="53">
        <v>3</v>
      </c>
      <c r="Q29" s="167"/>
      <c r="R29" s="47" t="s">
        <v>176</v>
      </c>
      <c r="S29" s="47">
        <v>124718328.3862</v>
      </c>
      <c r="T29" s="47">
        <v>0</v>
      </c>
      <c r="U29" s="47">
        <v>16924588.850400001</v>
      </c>
      <c r="V29" s="47">
        <v>3309524.2952000001</v>
      </c>
      <c r="W29" s="47">
        <v>4249287.5154999997</v>
      </c>
      <c r="X29" s="47">
        <v>0</v>
      </c>
      <c r="Y29" s="47">
        <f t="shared" si="9"/>
        <v>4249287.5154999997</v>
      </c>
      <c r="Z29" s="47">
        <v>74250296.552000001</v>
      </c>
      <c r="AA29" s="52">
        <f t="shared" si="10"/>
        <v>203217912.45370001</v>
      </c>
    </row>
    <row r="30" spans="1:27" ht="24.9" customHeight="1">
      <c r="A30" s="172"/>
      <c r="B30" s="167"/>
      <c r="C30" s="43">
        <v>6</v>
      </c>
      <c r="D30" s="47" t="s">
        <v>177</v>
      </c>
      <c r="E30" s="47">
        <v>110248732.5239</v>
      </c>
      <c r="F30" s="47">
        <f t="shared" si="8"/>
        <v>-1388888.89</v>
      </c>
      <c r="G30" s="47">
        <v>14961028.531199999</v>
      </c>
      <c r="H30" s="47">
        <v>3180567.2708000001</v>
      </c>
      <c r="I30" s="47">
        <v>3756292.8358999998</v>
      </c>
      <c r="J30" s="47">
        <v>0</v>
      </c>
      <c r="K30" s="47">
        <f t="shared" si="3"/>
        <v>3756292.8358999998</v>
      </c>
      <c r="L30" s="47">
        <v>72126392.1523</v>
      </c>
      <c r="M30" s="48">
        <f t="shared" si="7"/>
        <v>202884124.42409998</v>
      </c>
      <c r="N30" s="51"/>
      <c r="O30" s="167"/>
      <c r="P30" s="53">
        <v>4</v>
      </c>
      <c r="Q30" s="167"/>
      <c r="R30" s="47" t="s">
        <v>178</v>
      </c>
      <c r="S30" s="47">
        <v>116935836.476</v>
      </c>
      <c r="T30" s="47">
        <v>0</v>
      </c>
      <c r="U30" s="47">
        <v>15868485.248400001</v>
      </c>
      <c r="V30" s="47">
        <v>3238703.4134</v>
      </c>
      <c r="W30" s="47">
        <v>3984129.6475</v>
      </c>
      <c r="X30" s="47">
        <v>0</v>
      </c>
      <c r="Y30" s="47">
        <f t="shared" si="9"/>
        <v>3984129.6475</v>
      </c>
      <c r="Z30" s="47">
        <v>72604304.335500002</v>
      </c>
      <c r="AA30" s="52">
        <f t="shared" si="10"/>
        <v>193524270.45899999</v>
      </c>
    </row>
    <row r="31" spans="1:27" ht="24.9" customHeight="1">
      <c r="A31" s="172"/>
      <c r="B31" s="167"/>
      <c r="C31" s="43">
        <v>7</v>
      </c>
      <c r="D31" s="47" t="s">
        <v>179</v>
      </c>
      <c r="E31" s="47">
        <v>120087303.0193</v>
      </c>
      <c r="F31" s="47">
        <f t="shared" si="8"/>
        <v>-1388888.89</v>
      </c>
      <c r="G31" s="47">
        <v>16296147.135</v>
      </c>
      <c r="H31" s="47">
        <v>3127486.8574000001</v>
      </c>
      <c r="I31" s="47">
        <v>4091503.5038999999</v>
      </c>
      <c r="J31" s="47">
        <v>0</v>
      </c>
      <c r="K31" s="47">
        <f t="shared" si="3"/>
        <v>4091503.5038999999</v>
      </c>
      <c r="L31" s="47">
        <v>70892717.2104</v>
      </c>
      <c r="M31" s="48">
        <f t="shared" si="7"/>
        <v>213106268.83599997</v>
      </c>
      <c r="N31" s="51"/>
      <c r="O31" s="167"/>
      <c r="P31" s="53">
        <v>5</v>
      </c>
      <c r="Q31" s="167"/>
      <c r="R31" s="47" t="s">
        <v>180</v>
      </c>
      <c r="S31" s="47">
        <v>109360522.1217</v>
      </c>
      <c r="T31" s="47">
        <v>0</v>
      </c>
      <c r="U31" s="47">
        <v>14840496.1587</v>
      </c>
      <c r="V31" s="47">
        <v>2962426.5742000001</v>
      </c>
      <c r="W31" s="47">
        <v>3726030.5447999998</v>
      </c>
      <c r="X31" s="47">
        <v>0</v>
      </c>
      <c r="Y31" s="47">
        <f t="shared" si="9"/>
        <v>3726030.5447999998</v>
      </c>
      <c r="Z31" s="47">
        <v>66183182.271300003</v>
      </c>
      <c r="AA31" s="52">
        <f t="shared" si="10"/>
        <v>179269734.93779999</v>
      </c>
    </row>
    <row r="32" spans="1:27" ht="24.9" customHeight="1">
      <c r="A32" s="172"/>
      <c r="B32" s="167"/>
      <c r="C32" s="43">
        <v>8</v>
      </c>
      <c r="D32" s="47" t="s">
        <v>181</v>
      </c>
      <c r="E32" s="47">
        <v>125621336.55490001</v>
      </c>
      <c r="F32" s="47">
        <f t="shared" si="8"/>
        <v>-1388888.89</v>
      </c>
      <c r="G32" s="47">
        <v>17047129.316399999</v>
      </c>
      <c r="H32" s="47">
        <v>3123483.9112999998</v>
      </c>
      <c r="I32" s="47">
        <v>4280053.9796000002</v>
      </c>
      <c r="J32" s="47">
        <v>0</v>
      </c>
      <c r="K32" s="47">
        <f t="shared" si="3"/>
        <v>4280053.9796000002</v>
      </c>
      <c r="L32" s="47">
        <v>70799682.248300001</v>
      </c>
      <c r="M32" s="48">
        <f t="shared" si="7"/>
        <v>219482797.12050003</v>
      </c>
      <c r="N32" s="51"/>
      <c r="O32" s="167"/>
      <c r="P32" s="53">
        <v>6</v>
      </c>
      <c r="Q32" s="167"/>
      <c r="R32" s="47" t="s">
        <v>182</v>
      </c>
      <c r="S32" s="47">
        <v>102294161.64839999</v>
      </c>
      <c r="T32" s="47">
        <v>0</v>
      </c>
      <c r="U32" s="47">
        <v>13881573.383400001</v>
      </c>
      <c r="V32" s="47">
        <v>2872050.7185</v>
      </c>
      <c r="W32" s="47">
        <v>3485272.0514000002</v>
      </c>
      <c r="X32" s="47">
        <v>0</v>
      </c>
      <c r="Y32" s="47">
        <f t="shared" si="9"/>
        <v>3485272.0514000002</v>
      </c>
      <c r="Z32" s="47">
        <v>64082700.729900002</v>
      </c>
      <c r="AA32" s="52">
        <f t="shared" si="10"/>
        <v>169862134.42970002</v>
      </c>
    </row>
    <row r="33" spans="1:27" ht="24.9" customHeight="1">
      <c r="A33" s="172"/>
      <c r="B33" s="167"/>
      <c r="C33" s="43">
        <v>9</v>
      </c>
      <c r="D33" s="47" t="s">
        <v>183</v>
      </c>
      <c r="E33" s="47">
        <v>109221501.881</v>
      </c>
      <c r="F33" s="47">
        <f t="shared" si="8"/>
        <v>-1388888.89</v>
      </c>
      <c r="G33" s="47">
        <v>14821630.7655</v>
      </c>
      <c r="H33" s="47">
        <v>3306001.0874999999</v>
      </c>
      <c r="I33" s="47">
        <v>3721293.9830999998</v>
      </c>
      <c r="J33" s="47">
        <v>0</v>
      </c>
      <c r="K33" s="47">
        <f t="shared" si="3"/>
        <v>3721293.9830999998</v>
      </c>
      <c r="L33" s="47">
        <v>75041677.596300006</v>
      </c>
      <c r="M33" s="48">
        <f t="shared" si="7"/>
        <v>204723216.42339998</v>
      </c>
      <c r="N33" s="51"/>
      <c r="O33" s="167"/>
      <c r="P33" s="53">
        <v>7</v>
      </c>
      <c r="Q33" s="167"/>
      <c r="R33" s="47" t="s">
        <v>184</v>
      </c>
      <c r="S33" s="47">
        <v>102628922.6076</v>
      </c>
      <c r="T33" s="47">
        <v>0</v>
      </c>
      <c r="U33" s="47">
        <v>13927001.282400001</v>
      </c>
      <c r="V33" s="47">
        <v>2725406.8047000002</v>
      </c>
      <c r="W33" s="47">
        <v>3496677.7184000001</v>
      </c>
      <c r="X33" s="47">
        <v>0</v>
      </c>
      <c r="Y33" s="47">
        <f t="shared" si="9"/>
        <v>3496677.7184000001</v>
      </c>
      <c r="Z33" s="47">
        <v>60674458.212399997</v>
      </c>
      <c r="AA33" s="52">
        <f t="shared" si="10"/>
        <v>166800058.53839999</v>
      </c>
    </row>
    <row r="34" spans="1:27" ht="24.9" customHeight="1">
      <c r="A34" s="172"/>
      <c r="B34" s="167"/>
      <c r="C34" s="43">
        <v>10</v>
      </c>
      <c r="D34" s="47" t="s">
        <v>185</v>
      </c>
      <c r="E34" s="47">
        <v>97793491.314400002</v>
      </c>
      <c r="F34" s="47">
        <f t="shared" si="8"/>
        <v>-1388888.89</v>
      </c>
      <c r="G34" s="47">
        <v>13270821.1713</v>
      </c>
      <c r="H34" s="47">
        <v>2782222.0320000001</v>
      </c>
      <c r="I34" s="47">
        <v>3331929.3750999998</v>
      </c>
      <c r="J34" s="47">
        <v>0</v>
      </c>
      <c r="K34" s="47">
        <f t="shared" si="3"/>
        <v>3331929.3750999998</v>
      </c>
      <c r="L34" s="47">
        <v>62868202.399400003</v>
      </c>
      <c r="M34" s="48">
        <f t="shared" si="7"/>
        <v>178657777.40220001</v>
      </c>
      <c r="N34" s="51"/>
      <c r="O34" s="167"/>
      <c r="P34" s="53">
        <v>8</v>
      </c>
      <c r="Q34" s="167"/>
      <c r="R34" s="47" t="s">
        <v>186</v>
      </c>
      <c r="S34" s="47">
        <v>109884772.8792</v>
      </c>
      <c r="T34" s="47">
        <v>0</v>
      </c>
      <c r="U34" s="47">
        <v>14911638.297599999</v>
      </c>
      <c r="V34" s="47">
        <v>2921863.7960999999</v>
      </c>
      <c r="W34" s="47">
        <v>3743892.3390000002</v>
      </c>
      <c r="X34" s="47">
        <v>0</v>
      </c>
      <c r="Y34" s="47">
        <f t="shared" si="9"/>
        <v>3743892.3390000002</v>
      </c>
      <c r="Z34" s="47">
        <v>65240437.486699998</v>
      </c>
      <c r="AA34" s="52">
        <f t="shared" si="10"/>
        <v>178869102.7049</v>
      </c>
    </row>
    <row r="35" spans="1:27" ht="24.9" customHeight="1">
      <c r="A35" s="172"/>
      <c r="B35" s="167"/>
      <c r="C35" s="43">
        <v>11</v>
      </c>
      <c r="D35" s="47" t="s">
        <v>187</v>
      </c>
      <c r="E35" s="47">
        <v>99380053.7421</v>
      </c>
      <c r="F35" s="47">
        <f t="shared" si="8"/>
        <v>-1388888.89</v>
      </c>
      <c r="G35" s="47">
        <v>13486121.657099999</v>
      </c>
      <c r="H35" s="47">
        <v>2917231.0427999999</v>
      </c>
      <c r="I35" s="47">
        <v>3385985.2598000001</v>
      </c>
      <c r="J35" s="47">
        <v>0</v>
      </c>
      <c r="K35" s="47">
        <f t="shared" si="3"/>
        <v>3385985.2598000001</v>
      </c>
      <c r="L35" s="47">
        <v>66006030.892200001</v>
      </c>
      <c r="M35" s="48">
        <f t="shared" si="7"/>
        <v>183786533.704</v>
      </c>
      <c r="N35" s="51"/>
      <c r="O35" s="167"/>
      <c r="P35" s="53">
        <v>9</v>
      </c>
      <c r="Q35" s="167"/>
      <c r="R35" s="47" t="s">
        <v>188</v>
      </c>
      <c r="S35" s="47">
        <v>103066692.5138</v>
      </c>
      <c r="T35" s="47">
        <v>0</v>
      </c>
      <c r="U35" s="47">
        <v>13986407.7531</v>
      </c>
      <c r="V35" s="47">
        <v>2799041.3960000002</v>
      </c>
      <c r="W35" s="47">
        <v>3511593.0125000002</v>
      </c>
      <c r="X35" s="47">
        <v>0</v>
      </c>
      <c r="Y35" s="47">
        <f t="shared" si="9"/>
        <v>3511593.0125000002</v>
      </c>
      <c r="Z35" s="47">
        <v>62385845.601400003</v>
      </c>
      <c r="AA35" s="52">
        <f t="shared" si="10"/>
        <v>168964131.1277</v>
      </c>
    </row>
    <row r="36" spans="1:27" ht="24.9" customHeight="1">
      <c r="A36" s="172"/>
      <c r="B36" s="167"/>
      <c r="C36" s="43">
        <v>12</v>
      </c>
      <c r="D36" s="47" t="s">
        <v>189</v>
      </c>
      <c r="E36" s="47">
        <v>97299470.355000004</v>
      </c>
      <c r="F36" s="47">
        <f t="shared" si="8"/>
        <v>-1388888.89</v>
      </c>
      <c r="G36" s="47">
        <v>13203781.292400001</v>
      </c>
      <c r="H36" s="47">
        <v>2772487.4556999998</v>
      </c>
      <c r="I36" s="47">
        <v>3315097.5487000002</v>
      </c>
      <c r="J36" s="47">
        <v>0</v>
      </c>
      <c r="K36" s="47">
        <f t="shared" si="3"/>
        <v>3315097.5487000002</v>
      </c>
      <c r="L36" s="47">
        <v>62641955.048900001</v>
      </c>
      <c r="M36" s="48">
        <f t="shared" si="7"/>
        <v>177843902.8107</v>
      </c>
      <c r="N36" s="51"/>
      <c r="O36" s="167"/>
      <c r="P36" s="53">
        <v>10</v>
      </c>
      <c r="Q36" s="167"/>
      <c r="R36" s="47" t="s">
        <v>190</v>
      </c>
      <c r="S36" s="47">
        <v>124266846.34299999</v>
      </c>
      <c r="T36" s="47">
        <v>0</v>
      </c>
      <c r="U36" s="47">
        <v>16863321.609000001</v>
      </c>
      <c r="V36" s="47">
        <v>3375379.8075000001</v>
      </c>
      <c r="W36" s="47">
        <v>4233905.0383000001</v>
      </c>
      <c r="X36" s="47">
        <v>0</v>
      </c>
      <c r="Y36" s="47">
        <f t="shared" si="9"/>
        <v>4233905.0383000001</v>
      </c>
      <c r="Z36" s="47">
        <v>75780885.523100004</v>
      </c>
      <c r="AA36" s="52">
        <f t="shared" si="10"/>
        <v>204281636.90439999</v>
      </c>
    </row>
    <row r="37" spans="1:27" ht="24.9" customHeight="1">
      <c r="A37" s="172"/>
      <c r="B37" s="167"/>
      <c r="C37" s="43">
        <v>13</v>
      </c>
      <c r="D37" s="47" t="s">
        <v>191</v>
      </c>
      <c r="E37" s="47">
        <v>112820827.6972</v>
      </c>
      <c r="F37" s="47">
        <f t="shared" si="8"/>
        <v>-1388888.89</v>
      </c>
      <c r="G37" s="47">
        <v>15310068.273600001</v>
      </c>
      <c r="H37" s="47">
        <v>3029423.8741000001</v>
      </c>
      <c r="I37" s="47">
        <v>3843926.8780999999</v>
      </c>
      <c r="J37" s="47">
        <v>0</v>
      </c>
      <c r="K37" s="47">
        <f t="shared" si="3"/>
        <v>3843926.8780999999</v>
      </c>
      <c r="L37" s="47">
        <v>68613574.348199993</v>
      </c>
      <c r="M37" s="48">
        <f t="shared" si="7"/>
        <v>202228932.18119997</v>
      </c>
      <c r="N37" s="51"/>
      <c r="O37" s="167"/>
      <c r="P37" s="53">
        <v>11</v>
      </c>
      <c r="Q37" s="167"/>
      <c r="R37" s="47" t="s">
        <v>192</v>
      </c>
      <c r="S37" s="47">
        <v>102559554.08329999</v>
      </c>
      <c r="T37" s="47">
        <v>0</v>
      </c>
      <c r="U37" s="47">
        <v>13917587.7996</v>
      </c>
      <c r="V37" s="47">
        <v>2764222.5084000002</v>
      </c>
      <c r="W37" s="47">
        <v>3494314.2540000002</v>
      </c>
      <c r="X37" s="47">
        <v>0</v>
      </c>
      <c r="Y37" s="47">
        <f t="shared" si="9"/>
        <v>3494314.2540000002</v>
      </c>
      <c r="Z37" s="47">
        <v>61576598.1514</v>
      </c>
      <c r="AA37" s="52">
        <f t="shared" si="10"/>
        <v>167630466.48869997</v>
      </c>
    </row>
    <row r="38" spans="1:27" ht="24.9" customHeight="1">
      <c r="A38" s="172"/>
      <c r="B38" s="167"/>
      <c r="C38" s="43">
        <v>14</v>
      </c>
      <c r="D38" s="47" t="s">
        <v>193</v>
      </c>
      <c r="E38" s="47">
        <v>109373110.8285</v>
      </c>
      <c r="F38" s="47">
        <f t="shared" si="8"/>
        <v>-1388888.89</v>
      </c>
      <c r="G38" s="47">
        <v>14842204.479</v>
      </c>
      <c r="H38" s="47">
        <v>3042744.5506000002</v>
      </c>
      <c r="I38" s="47">
        <v>3726459.4643999999</v>
      </c>
      <c r="J38" s="47">
        <v>0</v>
      </c>
      <c r="K38" s="47">
        <f t="shared" si="3"/>
        <v>3726459.4643999999</v>
      </c>
      <c r="L38" s="47">
        <v>68923168.487000003</v>
      </c>
      <c r="M38" s="48">
        <f t="shared" si="7"/>
        <v>198518798.91949999</v>
      </c>
      <c r="N38" s="51"/>
      <c r="O38" s="167"/>
      <c r="P38" s="53">
        <v>12</v>
      </c>
      <c r="Q38" s="167"/>
      <c r="R38" s="47" t="s">
        <v>194</v>
      </c>
      <c r="S38" s="47">
        <v>113910018.3724</v>
      </c>
      <c r="T38" s="47">
        <v>0</v>
      </c>
      <c r="U38" s="47">
        <v>15457874.1702</v>
      </c>
      <c r="V38" s="47">
        <v>3068569.0107</v>
      </c>
      <c r="W38" s="47">
        <v>3881036.7751000002</v>
      </c>
      <c r="X38" s="47">
        <v>0</v>
      </c>
      <c r="Y38" s="47">
        <f t="shared" si="9"/>
        <v>3881036.7751000002</v>
      </c>
      <c r="Z38" s="47">
        <v>68650104.735599995</v>
      </c>
      <c r="AA38" s="52">
        <f t="shared" si="10"/>
        <v>186441159.8831</v>
      </c>
    </row>
    <row r="39" spans="1:27" ht="24.9" customHeight="1">
      <c r="A39" s="172"/>
      <c r="B39" s="167"/>
      <c r="C39" s="43">
        <v>15</v>
      </c>
      <c r="D39" s="47" t="s">
        <v>195</v>
      </c>
      <c r="E39" s="47">
        <v>104368263.9006</v>
      </c>
      <c r="F39" s="47">
        <f t="shared" si="8"/>
        <v>-1388888.89</v>
      </c>
      <c r="G39" s="47">
        <v>14163034.242900001</v>
      </c>
      <c r="H39" s="47">
        <v>3016814.2875000001</v>
      </c>
      <c r="I39" s="47">
        <v>3555938.9471999998</v>
      </c>
      <c r="J39" s="47">
        <v>0</v>
      </c>
      <c r="K39" s="47">
        <f t="shared" si="3"/>
        <v>3555938.9471999998</v>
      </c>
      <c r="L39" s="47">
        <v>68320507.093799993</v>
      </c>
      <c r="M39" s="48">
        <f t="shared" si="7"/>
        <v>192035669.58199999</v>
      </c>
      <c r="N39" s="51"/>
      <c r="O39" s="167"/>
      <c r="P39" s="53">
        <v>13</v>
      </c>
      <c r="Q39" s="167"/>
      <c r="R39" s="47" t="s">
        <v>196</v>
      </c>
      <c r="S39" s="47">
        <v>124136096.2493</v>
      </c>
      <c r="T39" s="47">
        <v>0</v>
      </c>
      <c r="U39" s="47">
        <v>16845578.495099999</v>
      </c>
      <c r="V39" s="47">
        <v>3230182.594</v>
      </c>
      <c r="W39" s="47">
        <v>4229450.2446999997</v>
      </c>
      <c r="X39" s="47">
        <v>0</v>
      </c>
      <c r="Y39" s="47">
        <f t="shared" si="9"/>
        <v>4229450.2446999997</v>
      </c>
      <c r="Z39" s="47">
        <v>72406266.667300001</v>
      </c>
      <c r="AA39" s="52">
        <f t="shared" si="10"/>
        <v>200771813.1613</v>
      </c>
    </row>
    <row r="40" spans="1:27" ht="24.9" customHeight="1">
      <c r="A40" s="172"/>
      <c r="B40" s="167"/>
      <c r="C40" s="43">
        <v>16</v>
      </c>
      <c r="D40" s="47" t="s">
        <v>197</v>
      </c>
      <c r="E40" s="47">
        <v>97232081.467800006</v>
      </c>
      <c r="F40" s="47">
        <f t="shared" si="8"/>
        <v>-1388888.89</v>
      </c>
      <c r="G40" s="47">
        <v>13194636.4515</v>
      </c>
      <c r="H40" s="47">
        <v>2881124.8372</v>
      </c>
      <c r="I40" s="47">
        <v>3312801.5334999999</v>
      </c>
      <c r="J40" s="47">
        <v>0</v>
      </c>
      <c r="K40" s="47">
        <f t="shared" si="3"/>
        <v>3312801.5334999999</v>
      </c>
      <c r="L40" s="47">
        <v>65166864.082199998</v>
      </c>
      <c r="M40" s="48">
        <f t="shared" si="7"/>
        <v>180398619.4822</v>
      </c>
      <c r="N40" s="51"/>
      <c r="O40" s="167"/>
      <c r="P40" s="53">
        <v>14</v>
      </c>
      <c r="Q40" s="167"/>
      <c r="R40" s="47" t="s">
        <v>198</v>
      </c>
      <c r="S40" s="47">
        <v>123845840.45469999</v>
      </c>
      <c r="T40" s="47">
        <v>0</v>
      </c>
      <c r="U40" s="47">
        <v>16806190.057500001</v>
      </c>
      <c r="V40" s="47">
        <v>3411240.8097000001</v>
      </c>
      <c r="W40" s="47">
        <v>4219560.9117999999</v>
      </c>
      <c r="X40" s="47">
        <v>0</v>
      </c>
      <c r="Y40" s="47">
        <f t="shared" si="9"/>
        <v>4219560.9117999999</v>
      </c>
      <c r="Z40" s="47">
        <v>76614353.407299995</v>
      </c>
      <c r="AA40" s="52">
        <f t="shared" si="10"/>
        <v>204679754.77379999</v>
      </c>
    </row>
    <row r="41" spans="1:27" ht="24.9" customHeight="1">
      <c r="A41" s="172"/>
      <c r="B41" s="167"/>
      <c r="C41" s="43">
        <v>17</v>
      </c>
      <c r="D41" s="47" t="s">
        <v>199</v>
      </c>
      <c r="E41" s="47">
        <v>92405190.662900001</v>
      </c>
      <c r="F41" s="47">
        <f t="shared" si="8"/>
        <v>-1388888.89</v>
      </c>
      <c r="G41" s="47">
        <v>12539615.306399999</v>
      </c>
      <c r="H41" s="47">
        <v>2646869.7365000001</v>
      </c>
      <c r="I41" s="47">
        <v>3148344.1793</v>
      </c>
      <c r="J41" s="47">
        <v>0</v>
      </c>
      <c r="K41" s="47">
        <f t="shared" si="3"/>
        <v>3148344.1793</v>
      </c>
      <c r="L41" s="47">
        <v>59722395.410599999</v>
      </c>
      <c r="M41" s="48">
        <f t="shared" si="7"/>
        <v>169073526.4057</v>
      </c>
      <c r="N41" s="51"/>
      <c r="O41" s="167"/>
      <c r="P41" s="53">
        <v>15</v>
      </c>
      <c r="Q41" s="167"/>
      <c r="R41" s="47" t="s">
        <v>200</v>
      </c>
      <c r="S41" s="47">
        <v>108149047.9769</v>
      </c>
      <c r="T41" s="47">
        <v>0</v>
      </c>
      <c r="U41" s="47">
        <v>14676096.090299999</v>
      </c>
      <c r="V41" s="47">
        <v>3069071.6776999999</v>
      </c>
      <c r="W41" s="47">
        <v>3684754.3226999999</v>
      </c>
      <c r="X41" s="47">
        <v>0</v>
      </c>
      <c r="Y41" s="47">
        <f t="shared" si="9"/>
        <v>3684754.3226999999</v>
      </c>
      <c r="Z41" s="47">
        <v>68661787.533299997</v>
      </c>
      <c r="AA41" s="52">
        <f t="shared" si="10"/>
        <v>180495589.83289999</v>
      </c>
    </row>
    <row r="42" spans="1:27" ht="24.9" customHeight="1">
      <c r="A42" s="172"/>
      <c r="B42" s="167"/>
      <c r="C42" s="43">
        <v>18</v>
      </c>
      <c r="D42" s="47" t="s">
        <v>201</v>
      </c>
      <c r="E42" s="47">
        <v>104679868.6488</v>
      </c>
      <c r="F42" s="47">
        <f t="shared" si="8"/>
        <v>-1388888.89</v>
      </c>
      <c r="G42" s="47">
        <v>14205319.7853</v>
      </c>
      <c r="H42" s="47">
        <v>3004535.7255000002</v>
      </c>
      <c r="I42" s="47">
        <v>3566555.6537000001</v>
      </c>
      <c r="J42" s="47">
        <v>0</v>
      </c>
      <c r="K42" s="47">
        <f t="shared" si="3"/>
        <v>3566555.6537000001</v>
      </c>
      <c r="L42" s="47">
        <v>68035133.389200002</v>
      </c>
      <c r="M42" s="48">
        <f t="shared" si="7"/>
        <v>192102524.3125</v>
      </c>
      <c r="N42" s="51"/>
      <c r="O42" s="167"/>
      <c r="P42" s="53">
        <v>16</v>
      </c>
      <c r="Q42" s="167"/>
      <c r="R42" s="47" t="s">
        <v>202</v>
      </c>
      <c r="S42" s="47">
        <v>121838046.4075</v>
      </c>
      <c r="T42" s="47">
        <v>0</v>
      </c>
      <c r="U42" s="47">
        <v>16533727.387499999</v>
      </c>
      <c r="V42" s="47">
        <v>3069041.0273000002</v>
      </c>
      <c r="W42" s="47">
        <v>4151153.2116999999</v>
      </c>
      <c r="X42" s="47">
        <v>0</v>
      </c>
      <c r="Y42" s="47">
        <f t="shared" si="9"/>
        <v>4151153.2116999999</v>
      </c>
      <c r="Z42" s="47">
        <v>68661075.167500004</v>
      </c>
      <c r="AA42" s="52">
        <f t="shared" si="10"/>
        <v>194650274.78670001</v>
      </c>
    </row>
    <row r="43" spans="1:27" ht="24.9" customHeight="1">
      <c r="A43" s="172"/>
      <c r="B43" s="167"/>
      <c r="C43" s="43">
        <v>19</v>
      </c>
      <c r="D43" s="47" t="s">
        <v>203</v>
      </c>
      <c r="E43" s="47">
        <v>131762425.2244</v>
      </c>
      <c r="F43" s="47">
        <f t="shared" si="8"/>
        <v>-1388888.89</v>
      </c>
      <c r="G43" s="47">
        <v>17880490.396200001</v>
      </c>
      <c r="H43" s="47">
        <v>3271979.111</v>
      </c>
      <c r="I43" s="47">
        <v>4489287.4720000001</v>
      </c>
      <c r="J43" s="47">
        <v>0</v>
      </c>
      <c r="K43" s="47">
        <f t="shared" si="3"/>
        <v>4489287.4720000001</v>
      </c>
      <c r="L43" s="47">
        <v>74250951.654799998</v>
      </c>
      <c r="M43" s="48">
        <f t="shared" si="7"/>
        <v>230266244.9684</v>
      </c>
      <c r="N43" s="51"/>
      <c r="O43" s="167"/>
      <c r="P43" s="53">
        <v>17</v>
      </c>
      <c r="Q43" s="167"/>
      <c r="R43" s="47" t="s">
        <v>204</v>
      </c>
      <c r="S43" s="47">
        <v>125771731.097</v>
      </c>
      <c r="T43" s="47">
        <v>0</v>
      </c>
      <c r="U43" s="47">
        <v>17067538.230900001</v>
      </c>
      <c r="V43" s="47">
        <v>3272167.5520000001</v>
      </c>
      <c r="W43" s="47">
        <v>4285178.0768999998</v>
      </c>
      <c r="X43" s="47">
        <v>0</v>
      </c>
      <c r="Y43" s="47">
        <f t="shared" si="9"/>
        <v>4285178.0768999998</v>
      </c>
      <c r="Z43" s="47">
        <v>73382065.221000001</v>
      </c>
      <c r="AA43" s="52">
        <f t="shared" si="10"/>
        <v>203438974.39490002</v>
      </c>
    </row>
    <row r="44" spans="1:27" ht="24.9" customHeight="1">
      <c r="A44" s="172"/>
      <c r="B44" s="167"/>
      <c r="C44" s="43">
        <v>20</v>
      </c>
      <c r="D44" s="47" t="s">
        <v>205</v>
      </c>
      <c r="E44" s="47">
        <v>112891524.33570001</v>
      </c>
      <c r="F44" s="47">
        <f t="shared" si="8"/>
        <v>-1388888.89</v>
      </c>
      <c r="G44" s="47">
        <v>15319661.9844</v>
      </c>
      <c r="H44" s="47">
        <v>2409739.6255000001</v>
      </c>
      <c r="I44" s="47">
        <v>3846335.5893999999</v>
      </c>
      <c r="J44" s="47">
        <v>0</v>
      </c>
      <c r="K44" s="47">
        <f t="shared" si="3"/>
        <v>3846335.5893999999</v>
      </c>
      <c r="L44" s="47">
        <v>54211106.835100003</v>
      </c>
      <c r="M44" s="48">
        <f t="shared" si="7"/>
        <v>187289479.48010001</v>
      </c>
      <c r="N44" s="51"/>
      <c r="O44" s="167"/>
      <c r="P44" s="53">
        <v>18</v>
      </c>
      <c r="Q44" s="167"/>
      <c r="R44" s="47" t="s">
        <v>206</v>
      </c>
      <c r="S44" s="47">
        <v>120398125.6028</v>
      </c>
      <c r="T44" s="47">
        <v>0</v>
      </c>
      <c r="U44" s="47">
        <v>16338326.536499999</v>
      </c>
      <c r="V44" s="47">
        <v>3158865.1751999999</v>
      </c>
      <c r="W44" s="47">
        <v>4102093.5661999998</v>
      </c>
      <c r="X44" s="47">
        <v>0</v>
      </c>
      <c r="Y44" s="47">
        <f t="shared" si="9"/>
        <v>4102093.5661999998</v>
      </c>
      <c r="Z44" s="47">
        <v>70748734.126200005</v>
      </c>
      <c r="AA44" s="52">
        <f t="shared" si="10"/>
        <v>195248953.29519999</v>
      </c>
    </row>
    <row r="45" spans="1:27" ht="24.9" customHeight="1">
      <c r="A45" s="172"/>
      <c r="B45" s="167"/>
      <c r="C45" s="49">
        <v>21</v>
      </c>
      <c r="D45" s="47" t="s">
        <v>207</v>
      </c>
      <c r="E45" s="47">
        <v>109400404.27760001</v>
      </c>
      <c r="F45" s="47">
        <f t="shared" si="8"/>
        <v>-1388888.89</v>
      </c>
      <c r="G45" s="47">
        <v>14845908.2676</v>
      </c>
      <c r="H45" s="47">
        <v>3283687.5750000002</v>
      </c>
      <c r="I45" s="47">
        <v>3727389.3780999999</v>
      </c>
      <c r="J45" s="47">
        <v>0</v>
      </c>
      <c r="K45" s="47">
        <f t="shared" si="3"/>
        <v>3727389.3780999999</v>
      </c>
      <c r="L45" s="47">
        <v>74523075.357199997</v>
      </c>
      <c r="M45" s="48">
        <f t="shared" si="7"/>
        <v>204391575.9655</v>
      </c>
      <c r="N45" s="51"/>
      <c r="O45" s="167"/>
      <c r="P45" s="53">
        <v>19</v>
      </c>
      <c r="Q45" s="167"/>
      <c r="R45" s="47" t="s">
        <v>208</v>
      </c>
      <c r="S45" s="47">
        <v>132030277.3292</v>
      </c>
      <c r="T45" s="47">
        <v>0</v>
      </c>
      <c r="U45" s="47">
        <v>17916838.595699999</v>
      </c>
      <c r="V45" s="47">
        <v>3534872.3812000002</v>
      </c>
      <c r="W45" s="47">
        <v>4498413.4780000001</v>
      </c>
      <c r="X45" s="47">
        <v>0</v>
      </c>
      <c r="Y45" s="47">
        <f t="shared" si="9"/>
        <v>4498413.4780000001</v>
      </c>
      <c r="Z45" s="47">
        <v>79487751.747400001</v>
      </c>
      <c r="AA45" s="52">
        <f t="shared" si="10"/>
        <v>216016442.5546</v>
      </c>
    </row>
    <row r="46" spans="1:27" ht="24.9" customHeight="1">
      <c r="A46" s="43"/>
      <c r="B46" s="190" t="s">
        <v>209</v>
      </c>
      <c r="C46" s="190"/>
      <c r="D46" s="48"/>
      <c r="E46" s="48">
        <f>SUM(E25:E45)</f>
        <v>2315146310.4716997</v>
      </c>
      <c r="F46" s="48">
        <f t="shared" ref="F46:L46" si="11">SUM(F25:F45)</f>
        <v>-29166666.690000005</v>
      </c>
      <c r="G46" s="48">
        <f t="shared" si="11"/>
        <v>314171140.21169996</v>
      </c>
      <c r="H46" s="48">
        <f t="shared" si="11"/>
        <v>63326060.228200018</v>
      </c>
      <c r="I46" s="48">
        <f t="shared" si="11"/>
        <v>78879523.546899989</v>
      </c>
      <c r="J46" s="48">
        <f t="shared" si="11"/>
        <v>0</v>
      </c>
      <c r="K46" s="48">
        <f t="shared" si="3"/>
        <v>78879523.546899989</v>
      </c>
      <c r="L46" s="48">
        <f t="shared" si="11"/>
        <v>1434102199.9379995</v>
      </c>
      <c r="M46" s="48">
        <f t="shared" si="7"/>
        <v>4176458567.7064991</v>
      </c>
      <c r="N46" s="51"/>
      <c r="O46" s="167"/>
      <c r="P46" s="53">
        <v>20</v>
      </c>
      <c r="Q46" s="167"/>
      <c r="R46" s="47" t="s">
        <v>210</v>
      </c>
      <c r="S46" s="47">
        <v>105138679.4716</v>
      </c>
      <c r="T46" s="47">
        <v>0</v>
      </c>
      <c r="U46" s="47">
        <v>14267581.560000001</v>
      </c>
      <c r="V46" s="47">
        <v>2956774.6349999998</v>
      </c>
      <c r="W46" s="47">
        <v>3582187.8267999999</v>
      </c>
      <c r="X46" s="47">
        <v>0</v>
      </c>
      <c r="Y46" s="47">
        <f t="shared" si="9"/>
        <v>3582187.8267999999</v>
      </c>
      <c r="Z46" s="47">
        <v>66051822.033799998</v>
      </c>
      <c r="AA46" s="52">
        <f t="shared" si="10"/>
        <v>174772689.33219999</v>
      </c>
    </row>
    <row r="47" spans="1:27" ht="24.9" customHeight="1">
      <c r="A47" s="172">
        <v>3</v>
      </c>
      <c r="B47" s="166" t="s">
        <v>211</v>
      </c>
      <c r="C47" s="50">
        <v>1</v>
      </c>
      <c r="D47" s="47" t="s">
        <v>212</v>
      </c>
      <c r="E47" s="47">
        <v>105050250.6323</v>
      </c>
      <c r="F47" s="47">
        <v>0</v>
      </c>
      <c r="G47" s="47">
        <v>14255581.5462</v>
      </c>
      <c r="H47" s="47">
        <v>2927458.4685</v>
      </c>
      <c r="I47" s="47">
        <v>3579174.9665000001</v>
      </c>
      <c r="J47" s="47">
        <f>I47/2</f>
        <v>1789587.48325</v>
      </c>
      <c r="K47" s="47">
        <f t="shared" si="3"/>
        <v>1789587.48325</v>
      </c>
      <c r="L47" s="47">
        <v>65307863.714900002</v>
      </c>
      <c r="M47" s="48">
        <f t="shared" si="7"/>
        <v>189330741.84514999</v>
      </c>
      <c r="N47" s="51"/>
      <c r="O47" s="167"/>
      <c r="P47" s="53">
        <v>21</v>
      </c>
      <c r="Q47" s="167"/>
      <c r="R47" s="47" t="s">
        <v>105</v>
      </c>
      <c r="S47" s="47">
        <v>144803748.50400001</v>
      </c>
      <c r="T47" s="47">
        <v>0</v>
      </c>
      <c r="U47" s="47">
        <v>19650230.557500001</v>
      </c>
      <c r="V47" s="47">
        <v>3980652.2242000001</v>
      </c>
      <c r="W47" s="47">
        <v>4933619.3767999997</v>
      </c>
      <c r="X47" s="47">
        <v>0</v>
      </c>
      <c r="Y47" s="47">
        <f t="shared" si="9"/>
        <v>4933619.3767999997</v>
      </c>
      <c r="Z47" s="47">
        <v>89848398.677900001</v>
      </c>
      <c r="AA47" s="52">
        <f t="shared" si="10"/>
        <v>239585766.55870003</v>
      </c>
    </row>
    <row r="48" spans="1:27" ht="24.9" customHeight="1">
      <c r="A48" s="172"/>
      <c r="B48" s="167"/>
      <c r="C48" s="43">
        <v>2</v>
      </c>
      <c r="D48" s="47" t="s">
        <v>213</v>
      </c>
      <c r="E48" s="47">
        <v>82023075.969500005</v>
      </c>
      <c r="F48" s="47">
        <v>0</v>
      </c>
      <c r="G48" s="47">
        <v>11130736.396199999</v>
      </c>
      <c r="H48" s="47">
        <v>2445958.6151999999</v>
      </c>
      <c r="I48" s="47">
        <v>2794614.372</v>
      </c>
      <c r="J48" s="47">
        <f t="shared" ref="J48:J77" si="12">I48/2</f>
        <v>1397307.186</v>
      </c>
      <c r="K48" s="47">
        <f t="shared" ref="K48:K111" si="13">I48-J48</f>
        <v>1397307.186</v>
      </c>
      <c r="L48" s="47">
        <v>54117025.782499999</v>
      </c>
      <c r="M48" s="48">
        <f t="shared" si="7"/>
        <v>151114103.94940001</v>
      </c>
      <c r="N48" s="51"/>
      <c r="O48" s="167"/>
      <c r="P48" s="53">
        <v>22</v>
      </c>
      <c r="Q48" s="167"/>
      <c r="R48" s="47" t="s">
        <v>214</v>
      </c>
      <c r="S48" s="47">
        <v>101890141.4127</v>
      </c>
      <c r="T48" s="47">
        <v>0</v>
      </c>
      <c r="U48" s="47">
        <v>13826746.827</v>
      </c>
      <c r="V48" s="47">
        <v>2749252.8387000002</v>
      </c>
      <c r="W48" s="47">
        <v>3471506.6449000002</v>
      </c>
      <c r="X48" s="47">
        <v>0</v>
      </c>
      <c r="Y48" s="47">
        <f t="shared" si="9"/>
        <v>3471506.6449000002</v>
      </c>
      <c r="Z48" s="47">
        <v>61228678.737099998</v>
      </c>
      <c r="AA48" s="52">
        <f t="shared" si="10"/>
        <v>166590326.7947</v>
      </c>
    </row>
    <row r="49" spans="1:27" ht="24.9" customHeight="1">
      <c r="A49" s="172"/>
      <c r="B49" s="167"/>
      <c r="C49" s="43">
        <v>3</v>
      </c>
      <c r="D49" s="47" t="s">
        <v>215</v>
      </c>
      <c r="E49" s="47">
        <v>108293697.127</v>
      </c>
      <c r="F49" s="47">
        <v>0</v>
      </c>
      <c r="G49" s="47">
        <v>14695725.3408</v>
      </c>
      <c r="H49" s="47">
        <v>3132614.0515999999</v>
      </c>
      <c r="I49" s="47">
        <v>3689682.6702000001</v>
      </c>
      <c r="J49" s="47">
        <f t="shared" si="12"/>
        <v>1844841.3351</v>
      </c>
      <c r="K49" s="47">
        <f t="shared" si="13"/>
        <v>1844841.3351</v>
      </c>
      <c r="L49" s="47">
        <v>70076012.3785</v>
      </c>
      <c r="M49" s="48">
        <f t="shared" si="7"/>
        <v>198042890.23300001</v>
      </c>
      <c r="N49" s="51"/>
      <c r="O49" s="167"/>
      <c r="P49" s="53">
        <v>23</v>
      </c>
      <c r="Q49" s="167"/>
      <c r="R49" s="47" t="s">
        <v>216</v>
      </c>
      <c r="S49" s="47">
        <v>96259173.790800005</v>
      </c>
      <c r="T49" s="47">
        <v>0</v>
      </c>
      <c r="U49" s="47">
        <v>13062610.448100001</v>
      </c>
      <c r="V49" s="47">
        <v>2636986.4463999998</v>
      </c>
      <c r="W49" s="47">
        <v>3279653.5235000001</v>
      </c>
      <c r="X49" s="47">
        <v>0</v>
      </c>
      <c r="Y49" s="47">
        <f t="shared" si="9"/>
        <v>3279653.5235000001</v>
      </c>
      <c r="Z49" s="47">
        <v>58619425.603399999</v>
      </c>
      <c r="AA49" s="52">
        <f t="shared" si="10"/>
        <v>158158252.91769999</v>
      </c>
    </row>
    <row r="50" spans="1:27" ht="24.9" customHeight="1">
      <c r="A50" s="172"/>
      <c r="B50" s="167"/>
      <c r="C50" s="43">
        <v>4</v>
      </c>
      <c r="D50" s="47" t="s">
        <v>217</v>
      </c>
      <c r="E50" s="47">
        <v>83019419.183799997</v>
      </c>
      <c r="F50" s="47">
        <v>0</v>
      </c>
      <c r="G50" s="47">
        <v>11265942.6612</v>
      </c>
      <c r="H50" s="47">
        <v>2532098.5814999999</v>
      </c>
      <c r="I50" s="47">
        <v>2828560.8598000002</v>
      </c>
      <c r="J50" s="47">
        <f t="shared" si="12"/>
        <v>1414280.4299000001</v>
      </c>
      <c r="K50" s="47">
        <f t="shared" si="13"/>
        <v>1414280.4299000001</v>
      </c>
      <c r="L50" s="47">
        <v>56119058.382399999</v>
      </c>
      <c r="M50" s="48">
        <f t="shared" si="7"/>
        <v>154350799.23879999</v>
      </c>
      <c r="N50" s="51"/>
      <c r="O50" s="167"/>
      <c r="P50" s="53">
        <v>24</v>
      </c>
      <c r="Q50" s="167"/>
      <c r="R50" s="47" t="s">
        <v>218</v>
      </c>
      <c r="S50" s="47">
        <v>117097842.09729999</v>
      </c>
      <c r="T50" s="47">
        <v>0</v>
      </c>
      <c r="U50" s="47">
        <v>15890469.816</v>
      </c>
      <c r="V50" s="47">
        <v>3261709.6255999999</v>
      </c>
      <c r="W50" s="47">
        <v>3989649.3546000002</v>
      </c>
      <c r="X50" s="47">
        <v>0</v>
      </c>
      <c r="Y50" s="47">
        <f t="shared" si="9"/>
        <v>3989649.3546000002</v>
      </c>
      <c r="Z50" s="47">
        <v>73139006.039700001</v>
      </c>
      <c r="AA50" s="52">
        <f t="shared" si="10"/>
        <v>194226497.49159998</v>
      </c>
    </row>
    <row r="51" spans="1:27" ht="24.9" customHeight="1">
      <c r="A51" s="172"/>
      <c r="B51" s="167"/>
      <c r="C51" s="43">
        <v>5</v>
      </c>
      <c r="D51" s="47" t="s">
        <v>219</v>
      </c>
      <c r="E51" s="47">
        <v>111564467.1682</v>
      </c>
      <c r="F51" s="47">
        <v>0</v>
      </c>
      <c r="G51" s="47">
        <v>15139577.009400001</v>
      </c>
      <c r="H51" s="47">
        <v>3255896.2082000002</v>
      </c>
      <c r="I51" s="47">
        <v>3801121.3202999998</v>
      </c>
      <c r="J51" s="47">
        <f t="shared" si="12"/>
        <v>1900560.6601499999</v>
      </c>
      <c r="K51" s="47">
        <f t="shared" si="13"/>
        <v>1900560.6601499999</v>
      </c>
      <c r="L51" s="47">
        <v>72941289.749500006</v>
      </c>
      <c r="M51" s="48">
        <f t="shared" si="7"/>
        <v>204801790.79545</v>
      </c>
      <c r="N51" s="51"/>
      <c r="O51" s="167"/>
      <c r="P51" s="53">
        <v>25</v>
      </c>
      <c r="Q51" s="167"/>
      <c r="R51" s="47" t="s">
        <v>220</v>
      </c>
      <c r="S51" s="47">
        <v>116526414.337</v>
      </c>
      <c r="T51" s="47">
        <v>0</v>
      </c>
      <c r="U51" s="47">
        <v>15812925.6414</v>
      </c>
      <c r="V51" s="47">
        <v>3149786.5181</v>
      </c>
      <c r="W51" s="47">
        <v>3970180.1992000001</v>
      </c>
      <c r="X51" s="47">
        <v>0</v>
      </c>
      <c r="Y51" s="47">
        <f t="shared" si="9"/>
        <v>3970180.1992000001</v>
      </c>
      <c r="Z51" s="47">
        <v>70537731.401999995</v>
      </c>
      <c r="AA51" s="52">
        <f t="shared" si="10"/>
        <v>191034325.9382</v>
      </c>
    </row>
    <row r="52" spans="1:27" ht="24.9" customHeight="1">
      <c r="A52" s="172"/>
      <c r="B52" s="167"/>
      <c r="C52" s="43">
        <v>6</v>
      </c>
      <c r="D52" s="47" t="s">
        <v>221</v>
      </c>
      <c r="E52" s="47">
        <v>97241000.527999997</v>
      </c>
      <c r="F52" s="47">
        <v>0</v>
      </c>
      <c r="G52" s="47">
        <v>13195846.791300001</v>
      </c>
      <c r="H52" s="47">
        <v>2721046.2176999999</v>
      </c>
      <c r="I52" s="47">
        <v>3313105.4237000002</v>
      </c>
      <c r="J52" s="47">
        <f t="shared" si="12"/>
        <v>1656552.7118500001</v>
      </c>
      <c r="K52" s="47">
        <f t="shared" si="13"/>
        <v>1656552.7118500001</v>
      </c>
      <c r="L52" s="47">
        <v>60510508.056999996</v>
      </c>
      <c r="M52" s="48">
        <f t="shared" si="7"/>
        <v>175324954.30585</v>
      </c>
      <c r="N52" s="51"/>
      <c r="O52" s="167"/>
      <c r="P52" s="53">
        <v>26</v>
      </c>
      <c r="Q52" s="167"/>
      <c r="R52" s="47" t="s">
        <v>222</v>
      </c>
      <c r="S52" s="47">
        <v>110533678.06720001</v>
      </c>
      <c r="T52" s="47">
        <v>0</v>
      </c>
      <c r="U52" s="47">
        <v>14999696.3529</v>
      </c>
      <c r="V52" s="47">
        <v>3113287.9868999999</v>
      </c>
      <c r="W52" s="47">
        <v>3766001.2305000001</v>
      </c>
      <c r="X52" s="47">
        <v>0</v>
      </c>
      <c r="Y52" s="47">
        <f t="shared" si="9"/>
        <v>3766001.2305000001</v>
      </c>
      <c r="Z52" s="47">
        <v>69689446.310900003</v>
      </c>
      <c r="AA52" s="52">
        <f t="shared" si="10"/>
        <v>183989125.60860002</v>
      </c>
    </row>
    <row r="53" spans="1:27" ht="24.9" customHeight="1">
      <c r="A53" s="172"/>
      <c r="B53" s="167"/>
      <c r="C53" s="43">
        <v>7</v>
      </c>
      <c r="D53" s="47" t="s">
        <v>223</v>
      </c>
      <c r="E53" s="47">
        <v>110288230.5756</v>
      </c>
      <c r="F53" s="47">
        <v>0</v>
      </c>
      <c r="G53" s="47">
        <v>14966388.5151</v>
      </c>
      <c r="H53" s="47">
        <v>3112550.2806000002</v>
      </c>
      <c r="I53" s="47">
        <v>3757638.5756000001</v>
      </c>
      <c r="J53" s="47">
        <f t="shared" si="12"/>
        <v>1878819.2878</v>
      </c>
      <c r="K53" s="47">
        <f t="shared" si="13"/>
        <v>1878819.2878</v>
      </c>
      <c r="L53" s="47">
        <v>69609697.782800004</v>
      </c>
      <c r="M53" s="48">
        <f t="shared" si="7"/>
        <v>199855686.44190001</v>
      </c>
      <c r="N53" s="51"/>
      <c r="O53" s="167"/>
      <c r="P53" s="53">
        <v>27</v>
      </c>
      <c r="Q53" s="167"/>
      <c r="R53" s="47" t="s">
        <v>224</v>
      </c>
      <c r="S53" s="47">
        <v>112855136.5619</v>
      </c>
      <c r="T53" s="47">
        <v>0</v>
      </c>
      <c r="U53" s="47">
        <v>15314724.072899999</v>
      </c>
      <c r="V53" s="47">
        <v>3089797.4980000001</v>
      </c>
      <c r="W53" s="47">
        <v>3845095.8221</v>
      </c>
      <c r="X53" s="47">
        <v>0</v>
      </c>
      <c r="Y53" s="47">
        <f t="shared" si="9"/>
        <v>3845095.8221</v>
      </c>
      <c r="Z53" s="47">
        <v>69143489.228400007</v>
      </c>
      <c r="AA53" s="52">
        <f t="shared" si="10"/>
        <v>185843721.6124</v>
      </c>
    </row>
    <row r="54" spans="1:27" ht="24.9" customHeight="1">
      <c r="A54" s="172"/>
      <c r="B54" s="167"/>
      <c r="C54" s="43">
        <v>8</v>
      </c>
      <c r="D54" s="47" t="s">
        <v>225</v>
      </c>
      <c r="E54" s="47">
        <v>88368340.8891</v>
      </c>
      <c r="F54" s="47">
        <v>0</v>
      </c>
      <c r="G54" s="47">
        <v>11991804.7041</v>
      </c>
      <c r="H54" s="47">
        <v>2536910.6989000002</v>
      </c>
      <c r="I54" s="47">
        <v>3010804.3709999998</v>
      </c>
      <c r="J54" s="47">
        <f t="shared" si="12"/>
        <v>1505402.1854999999</v>
      </c>
      <c r="K54" s="47">
        <f t="shared" si="13"/>
        <v>1505402.1854999999</v>
      </c>
      <c r="L54" s="47">
        <v>56230899.799400002</v>
      </c>
      <c r="M54" s="48">
        <f t="shared" si="7"/>
        <v>160633358.27700001</v>
      </c>
      <c r="N54" s="51"/>
      <c r="O54" s="167"/>
      <c r="P54" s="53">
        <v>28</v>
      </c>
      <c r="Q54" s="167"/>
      <c r="R54" s="47" t="s">
        <v>226</v>
      </c>
      <c r="S54" s="47">
        <v>95059527.108700007</v>
      </c>
      <c r="T54" s="47">
        <v>0</v>
      </c>
      <c r="U54" s="47">
        <v>12899815.395300001</v>
      </c>
      <c r="V54" s="47">
        <v>2735423.3650000002</v>
      </c>
      <c r="W54" s="47">
        <v>3238780.2719999999</v>
      </c>
      <c r="X54" s="47">
        <v>0</v>
      </c>
      <c r="Y54" s="47">
        <f t="shared" si="9"/>
        <v>3238780.2719999999</v>
      </c>
      <c r="Z54" s="47">
        <v>60907259.327399999</v>
      </c>
      <c r="AA54" s="52">
        <f t="shared" si="10"/>
        <v>159205566.70810002</v>
      </c>
    </row>
    <row r="55" spans="1:27" ht="24.9" customHeight="1">
      <c r="A55" s="172"/>
      <c r="B55" s="167"/>
      <c r="C55" s="43">
        <v>9</v>
      </c>
      <c r="D55" s="47" t="s">
        <v>227</v>
      </c>
      <c r="E55" s="47">
        <v>102554517.21170001</v>
      </c>
      <c r="F55" s="47">
        <v>0</v>
      </c>
      <c r="G55" s="47">
        <v>13916904.284399999</v>
      </c>
      <c r="H55" s="47">
        <v>2915265.7277000002</v>
      </c>
      <c r="I55" s="47">
        <v>3494142.6483999998</v>
      </c>
      <c r="J55" s="47">
        <f t="shared" si="12"/>
        <v>1747071.3241999999</v>
      </c>
      <c r="K55" s="47">
        <f t="shared" si="13"/>
        <v>1747071.3241999999</v>
      </c>
      <c r="L55" s="47">
        <v>65024484.634300001</v>
      </c>
      <c r="M55" s="48">
        <f t="shared" si="7"/>
        <v>186158243.1823</v>
      </c>
      <c r="N55" s="51"/>
      <c r="O55" s="167"/>
      <c r="P55" s="53">
        <v>29</v>
      </c>
      <c r="Q55" s="167"/>
      <c r="R55" s="47" t="s">
        <v>228</v>
      </c>
      <c r="S55" s="47">
        <v>113744738.3591</v>
      </c>
      <c r="T55" s="47">
        <v>0</v>
      </c>
      <c r="U55" s="47">
        <v>15435445.259400001</v>
      </c>
      <c r="V55" s="47">
        <v>3081092.7760999999</v>
      </c>
      <c r="W55" s="47">
        <v>3875405.5077999998</v>
      </c>
      <c r="X55" s="47">
        <v>0</v>
      </c>
      <c r="Y55" s="47">
        <f t="shared" si="9"/>
        <v>3875405.5077999998</v>
      </c>
      <c r="Z55" s="47">
        <v>68941177.365899995</v>
      </c>
      <c r="AA55" s="52">
        <f t="shared" si="10"/>
        <v>186561321.23280001</v>
      </c>
    </row>
    <row r="56" spans="1:27" ht="24.9" customHeight="1">
      <c r="A56" s="172"/>
      <c r="B56" s="167"/>
      <c r="C56" s="43">
        <v>10</v>
      </c>
      <c r="D56" s="47" t="s">
        <v>229</v>
      </c>
      <c r="E56" s="47">
        <v>111574566.98270001</v>
      </c>
      <c r="F56" s="47">
        <v>0</v>
      </c>
      <c r="G56" s="47">
        <v>15140947.5801</v>
      </c>
      <c r="H56" s="47">
        <v>3237334.3081999999</v>
      </c>
      <c r="I56" s="47">
        <v>3801465.4374000002</v>
      </c>
      <c r="J56" s="47">
        <f t="shared" si="12"/>
        <v>1900732.7187000001</v>
      </c>
      <c r="K56" s="47">
        <f t="shared" si="13"/>
        <v>1900732.7187000001</v>
      </c>
      <c r="L56" s="47">
        <v>72509881.073699996</v>
      </c>
      <c r="M56" s="48">
        <f t="shared" si="7"/>
        <v>204363462.66339999</v>
      </c>
      <c r="N56" s="51"/>
      <c r="O56" s="167"/>
      <c r="P56" s="53">
        <v>30</v>
      </c>
      <c r="Q56" s="167"/>
      <c r="R56" s="47" t="s">
        <v>230</v>
      </c>
      <c r="S56" s="47">
        <v>102604600.1938</v>
      </c>
      <c r="T56" s="47">
        <v>0</v>
      </c>
      <c r="U56" s="47">
        <v>13923700.6701</v>
      </c>
      <c r="V56" s="47">
        <v>2970935.1332999999</v>
      </c>
      <c r="W56" s="47">
        <v>3495849.0301000001</v>
      </c>
      <c r="X56" s="47">
        <v>0</v>
      </c>
      <c r="Y56" s="47">
        <f t="shared" si="9"/>
        <v>3495849.0301000001</v>
      </c>
      <c r="Z56" s="47">
        <v>66380934.993299998</v>
      </c>
      <c r="AA56" s="52">
        <f t="shared" si="10"/>
        <v>172481384.21720001</v>
      </c>
    </row>
    <row r="57" spans="1:27" ht="24.9" customHeight="1">
      <c r="A57" s="172"/>
      <c r="B57" s="167"/>
      <c r="C57" s="43">
        <v>11</v>
      </c>
      <c r="D57" s="47" t="s">
        <v>231</v>
      </c>
      <c r="E57" s="47">
        <v>85870876.325200006</v>
      </c>
      <c r="F57" s="47">
        <v>0</v>
      </c>
      <c r="G57" s="47">
        <v>11652892.5207</v>
      </c>
      <c r="H57" s="47">
        <v>2521947.1593999998</v>
      </c>
      <c r="I57" s="47">
        <v>2925713.0655999999</v>
      </c>
      <c r="J57" s="47">
        <f t="shared" si="12"/>
        <v>1462856.5327999999</v>
      </c>
      <c r="K57" s="47">
        <f t="shared" si="13"/>
        <v>1462856.5327999999</v>
      </c>
      <c r="L57" s="47">
        <v>55883122.8583</v>
      </c>
      <c r="M57" s="48">
        <f t="shared" si="7"/>
        <v>157391695.39639997</v>
      </c>
      <c r="N57" s="51"/>
      <c r="O57" s="167"/>
      <c r="P57" s="53">
        <v>31</v>
      </c>
      <c r="Q57" s="167"/>
      <c r="R57" s="47" t="s">
        <v>232</v>
      </c>
      <c r="S57" s="47">
        <v>106307360.24779999</v>
      </c>
      <c r="T57" s="47">
        <v>0</v>
      </c>
      <c r="U57" s="47">
        <v>14426174.463</v>
      </c>
      <c r="V57" s="47">
        <v>2862469.3942999998</v>
      </c>
      <c r="W57" s="47">
        <v>3622006.0438000001</v>
      </c>
      <c r="X57" s="47">
        <v>0</v>
      </c>
      <c r="Y57" s="47">
        <f t="shared" si="9"/>
        <v>3622006.0438000001</v>
      </c>
      <c r="Z57" s="47">
        <v>63860015.207999997</v>
      </c>
      <c r="AA57" s="52">
        <f t="shared" si="10"/>
        <v>173789381.49959999</v>
      </c>
    </row>
    <row r="58" spans="1:27" ht="24.9" customHeight="1">
      <c r="A58" s="172"/>
      <c r="B58" s="167"/>
      <c r="C58" s="43">
        <v>12</v>
      </c>
      <c r="D58" s="47" t="s">
        <v>233</v>
      </c>
      <c r="E58" s="47">
        <v>101569816.24860001</v>
      </c>
      <c r="F58" s="47">
        <v>0</v>
      </c>
      <c r="G58" s="47">
        <v>13783277.9025</v>
      </c>
      <c r="H58" s="47">
        <v>2883407.6716</v>
      </c>
      <c r="I58" s="47">
        <v>3460592.827</v>
      </c>
      <c r="J58" s="47">
        <f t="shared" si="12"/>
        <v>1730296.4135</v>
      </c>
      <c r="K58" s="47">
        <f t="shared" si="13"/>
        <v>1730296.4135</v>
      </c>
      <c r="L58" s="47">
        <v>64284051.712099999</v>
      </c>
      <c r="M58" s="48">
        <f t="shared" si="7"/>
        <v>184250849.9483</v>
      </c>
      <c r="N58" s="51"/>
      <c r="O58" s="167"/>
      <c r="P58" s="53">
        <v>32</v>
      </c>
      <c r="Q58" s="167"/>
      <c r="R58" s="47" t="s">
        <v>234</v>
      </c>
      <c r="S58" s="47">
        <v>114065615.21789999</v>
      </c>
      <c r="T58" s="47">
        <v>0</v>
      </c>
      <c r="U58" s="47">
        <v>15478989.0516</v>
      </c>
      <c r="V58" s="47">
        <v>3155052.2618</v>
      </c>
      <c r="W58" s="47">
        <v>3886338.1315000001</v>
      </c>
      <c r="X58" s="47">
        <v>0</v>
      </c>
      <c r="Y58" s="47">
        <f t="shared" si="9"/>
        <v>3886338.1315000001</v>
      </c>
      <c r="Z58" s="47">
        <v>70660115.831499994</v>
      </c>
      <c r="AA58" s="52">
        <f t="shared" si="10"/>
        <v>188612069.18089998</v>
      </c>
    </row>
    <row r="59" spans="1:27" ht="24.9" customHeight="1">
      <c r="A59" s="172"/>
      <c r="B59" s="167"/>
      <c r="C59" s="43">
        <v>13</v>
      </c>
      <c r="D59" s="47" t="s">
        <v>235</v>
      </c>
      <c r="E59" s="47">
        <v>101598453.1663</v>
      </c>
      <c r="F59" s="47">
        <v>0</v>
      </c>
      <c r="G59" s="47">
        <v>13787164.002900001</v>
      </c>
      <c r="H59" s="47">
        <v>2884137.1518000001</v>
      </c>
      <c r="I59" s="47">
        <v>3461568.51</v>
      </c>
      <c r="J59" s="47">
        <f t="shared" si="12"/>
        <v>1730784.2549999999</v>
      </c>
      <c r="K59" s="47">
        <f t="shared" si="13"/>
        <v>1730784.2549999999</v>
      </c>
      <c r="L59" s="47">
        <v>64301006.016099997</v>
      </c>
      <c r="M59" s="48">
        <f t="shared" si="7"/>
        <v>184301544.59210002</v>
      </c>
      <c r="N59" s="51"/>
      <c r="O59" s="167"/>
      <c r="P59" s="53">
        <v>33</v>
      </c>
      <c r="Q59" s="167"/>
      <c r="R59" s="47" t="s">
        <v>236</v>
      </c>
      <c r="S59" s="47">
        <v>110551068.2818</v>
      </c>
      <c r="T59" s="47">
        <v>0</v>
      </c>
      <c r="U59" s="47">
        <v>15002056.248600001</v>
      </c>
      <c r="V59" s="47">
        <v>2870052.3105000001</v>
      </c>
      <c r="W59" s="47">
        <v>3766593.7374999998</v>
      </c>
      <c r="X59" s="47">
        <v>0</v>
      </c>
      <c r="Y59" s="47">
        <f t="shared" si="9"/>
        <v>3766593.7374999998</v>
      </c>
      <c r="Z59" s="47">
        <v>64036254.485399999</v>
      </c>
      <c r="AA59" s="52">
        <f t="shared" si="10"/>
        <v>178353916.50470001</v>
      </c>
    </row>
    <row r="60" spans="1:27" ht="24.9" customHeight="1">
      <c r="A60" s="172"/>
      <c r="B60" s="167"/>
      <c r="C60" s="43">
        <v>14</v>
      </c>
      <c r="D60" s="47" t="s">
        <v>237</v>
      </c>
      <c r="E60" s="47">
        <v>104783690.568</v>
      </c>
      <c r="F60" s="47">
        <v>0</v>
      </c>
      <c r="G60" s="47">
        <v>14219408.6796</v>
      </c>
      <c r="H60" s="47">
        <v>2951899.1208000001</v>
      </c>
      <c r="I60" s="47">
        <v>3570092.9803999998</v>
      </c>
      <c r="J60" s="47">
        <f t="shared" si="12"/>
        <v>1785046.4901999999</v>
      </c>
      <c r="K60" s="47">
        <f t="shared" si="13"/>
        <v>1785046.4901999999</v>
      </c>
      <c r="L60" s="47">
        <v>65875904.134499997</v>
      </c>
      <c r="M60" s="48">
        <f t="shared" si="7"/>
        <v>189615948.99309999</v>
      </c>
      <c r="N60" s="51"/>
      <c r="O60" s="168"/>
      <c r="P60" s="53">
        <v>34</v>
      </c>
      <c r="Q60" s="168"/>
      <c r="R60" s="47" t="s">
        <v>238</v>
      </c>
      <c r="S60" s="47">
        <v>108349117.38420001</v>
      </c>
      <c r="T60" s="47">
        <v>0</v>
      </c>
      <c r="U60" s="47">
        <v>14703246.008400001</v>
      </c>
      <c r="V60" s="47">
        <v>2977059.0891</v>
      </c>
      <c r="W60" s="47">
        <v>3691570.9002999999</v>
      </c>
      <c r="X60" s="47">
        <v>0</v>
      </c>
      <c r="Y60" s="47">
        <f t="shared" si="9"/>
        <v>3691570.9002999999</v>
      </c>
      <c r="Z60" s="47">
        <v>66523265.662699997</v>
      </c>
      <c r="AA60" s="52">
        <f t="shared" si="10"/>
        <v>178563953.9472</v>
      </c>
    </row>
    <row r="61" spans="1:27" ht="24.9" customHeight="1">
      <c r="A61" s="172"/>
      <c r="B61" s="167"/>
      <c r="C61" s="43">
        <v>15</v>
      </c>
      <c r="D61" s="47" t="s">
        <v>239</v>
      </c>
      <c r="E61" s="47">
        <v>95730170.021500006</v>
      </c>
      <c r="F61" s="47">
        <v>0</v>
      </c>
      <c r="G61" s="47">
        <v>12990823.3149</v>
      </c>
      <c r="H61" s="47">
        <v>2682904.8234999999</v>
      </c>
      <c r="I61" s="47">
        <v>3261629.7996</v>
      </c>
      <c r="J61" s="47">
        <f t="shared" si="12"/>
        <v>1630814.8998</v>
      </c>
      <c r="K61" s="47">
        <f t="shared" si="13"/>
        <v>1630814.8998</v>
      </c>
      <c r="L61" s="47">
        <v>59624040.163699999</v>
      </c>
      <c r="M61" s="48">
        <f t="shared" si="7"/>
        <v>172658753.2234</v>
      </c>
      <c r="N61" s="51"/>
      <c r="O61" s="43"/>
      <c r="P61" s="180" t="s">
        <v>240</v>
      </c>
      <c r="Q61" s="181"/>
      <c r="R61" s="48"/>
      <c r="S61" s="48">
        <f>SUM(S27:S60)</f>
        <v>3847476477.5731001</v>
      </c>
      <c r="T61" s="48">
        <f t="shared" ref="T61:Z61" si="14">SUM(T27:T60)</f>
        <v>0</v>
      </c>
      <c r="U61" s="48">
        <f t="shared" si="14"/>
        <v>522112173.39119995</v>
      </c>
      <c r="V61" s="48">
        <f t="shared" si="14"/>
        <v>104477021.72289999</v>
      </c>
      <c r="W61" s="48">
        <f t="shared" si="14"/>
        <v>131087659.52199998</v>
      </c>
      <c r="X61" s="48">
        <f t="shared" si="14"/>
        <v>0</v>
      </c>
      <c r="Y61" s="48">
        <f t="shared" si="14"/>
        <v>131087659.52199998</v>
      </c>
      <c r="Z61" s="48">
        <f t="shared" si="14"/>
        <v>2337489292.7702999</v>
      </c>
      <c r="AA61" s="56">
        <f>S61+T61+U61+V61+W61-X61+Z61</f>
        <v>6942642624.9795008</v>
      </c>
    </row>
    <row r="62" spans="1:27" ht="24.9" customHeight="1">
      <c r="A62" s="172"/>
      <c r="B62" s="167"/>
      <c r="C62" s="43">
        <v>16</v>
      </c>
      <c r="D62" s="47" t="s">
        <v>241</v>
      </c>
      <c r="E62" s="47">
        <v>97745326.077000007</v>
      </c>
      <c r="F62" s="47">
        <v>0</v>
      </c>
      <c r="G62" s="47">
        <v>13264285.0275</v>
      </c>
      <c r="H62" s="47">
        <v>2853548.0233999998</v>
      </c>
      <c r="I62" s="47">
        <v>3330288.3308999999</v>
      </c>
      <c r="J62" s="47">
        <f t="shared" si="12"/>
        <v>1665144.16545</v>
      </c>
      <c r="K62" s="47">
        <f t="shared" si="13"/>
        <v>1665144.16545</v>
      </c>
      <c r="L62" s="47">
        <v>63590065.034500003</v>
      </c>
      <c r="M62" s="48">
        <f t="shared" si="7"/>
        <v>179118368.32784998</v>
      </c>
      <c r="N62" s="51"/>
      <c r="O62" s="166">
        <v>21</v>
      </c>
      <c r="P62" s="53">
        <v>1</v>
      </c>
      <c r="Q62" s="166" t="s">
        <v>106</v>
      </c>
      <c r="R62" s="47" t="s">
        <v>242</v>
      </c>
      <c r="S62" s="47">
        <v>86751220.703899994</v>
      </c>
      <c r="T62" s="47">
        <v>0</v>
      </c>
      <c r="U62" s="47">
        <v>11772357.453</v>
      </c>
      <c r="V62" s="47">
        <v>2421683.7116999999</v>
      </c>
      <c r="W62" s="47">
        <v>2955707.3435</v>
      </c>
      <c r="X62" s="47">
        <f>W62/2</f>
        <v>1477853.67175</v>
      </c>
      <c r="Y62" s="47">
        <f>W62-X62</f>
        <v>1477853.67175</v>
      </c>
      <c r="Z62" s="47">
        <v>53733781.773699999</v>
      </c>
      <c r="AA62" s="56">
        <f t="shared" ref="AA62:AA125" si="15">S62+T62+U62+V62+W62-X62+Z62</f>
        <v>156156897.31404999</v>
      </c>
    </row>
    <row r="63" spans="1:27" ht="24.9" customHeight="1">
      <c r="A63" s="172"/>
      <c r="B63" s="167"/>
      <c r="C63" s="43">
        <v>17</v>
      </c>
      <c r="D63" s="47" t="s">
        <v>243</v>
      </c>
      <c r="E63" s="47">
        <v>91239451.643199995</v>
      </c>
      <c r="F63" s="47">
        <v>0</v>
      </c>
      <c r="G63" s="47">
        <v>12381421.6083</v>
      </c>
      <c r="H63" s="47">
        <v>2712427.3169999998</v>
      </c>
      <c r="I63" s="47">
        <v>3108626.1982999998</v>
      </c>
      <c r="J63" s="47">
        <f t="shared" si="12"/>
        <v>1554313.0991499999</v>
      </c>
      <c r="K63" s="47">
        <f t="shared" si="13"/>
        <v>1554313.0991499999</v>
      </c>
      <c r="L63" s="47">
        <v>60310190.818499997</v>
      </c>
      <c r="M63" s="48">
        <f t="shared" si="7"/>
        <v>168197804.48615</v>
      </c>
      <c r="N63" s="51"/>
      <c r="O63" s="167"/>
      <c r="P63" s="53">
        <v>2</v>
      </c>
      <c r="Q63" s="167"/>
      <c r="R63" s="47" t="s">
        <v>244</v>
      </c>
      <c r="S63" s="47">
        <v>141748059.32690001</v>
      </c>
      <c r="T63" s="47">
        <v>0</v>
      </c>
      <c r="U63" s="47">
        <v>19235565.899099998</v>
      </c>
      <c r="V63" s="47">
        <v>3145383.2568999999</v>
      </c>
      <c r="W63" s="47">
        <v>4829508.7570000002</v>
      </c>
      <c r="X63" s="47">
        <f t="shared" ref="X63:X121" si="16">W63/2</f>
        <v>2414754.3785000001</v>
      </c>
      <c r="Y63" s="47">
        <f t="shared" ref="Y63:Y82" si="17">W63-X63</f>
        <v>2414754.3785000001</v>
      </c>
      <c r="Z63" s="47">
        <v>70553733.570500001</v>
      </c>
      <c r="AA63" s="56">
        <f t="shared" si="15"/>
        <v>237097496.43190002</v>
      </c>
    </row>
    <row r="64" spans="1:27" ht="24.9" customHeight="1">
      <c r="A64" s="172"/>
      <c r="B64" s="167"/>
      <c r="C64" s="43">
        <v>18</v>
      </c>
      <c r="D64" s="47" t="s">
        <v>245</v>
      </c>
      <c r="E64" s="47">
        <v>113356314.3233</v>
      </c>
      <c r="F64" s="47">
        <v>0</v>
      </c>
      <c r="G64" s="47">
        <v>15382735.1469</v>
      </c>
      <c r="H64" s="47">
        <v>3166200.7919999999</v>
      </c>
      <c r="I64" s="47">
        <v>3862171.4844999998</v>
      </c>
      <c r="J64" s="47">
        <f t="shared" si="12"/>
        <v>1931085.7422499999</v>
      </c>
      <c r="K64" s="47">
        <f t="shared" si="13"/>
        <v>1931085.7422499999</v>
      </c>
      <c r="L64" s="47">
        <v>70856622.726899996</v>
      </c>
      <c r="M64" s="48">
        <f t="shared" si="7"/>
        <v>204692958.73135</v>
      </c>
      <c r="N64" s="51"/>
      <c r="O64" s="167"/>
      <c r="P64" s="53">
        <v>3</v>
      </c>
      <c r="Q64" s="167"/>
      <c r="R64" s="47" t="s">
        <v>246</v>
      </c>
      <c r="S64" s="47">
        <v>119393221.5695</v>
      </c>
      <c r="T64" s="47">
        <v>0</v>
      </c>
      <c r="U64" s="47">
        <v>16201958.547900001</v>
      </c>
      <c r="V64" s="47">
        <v>3215597.2603000002</v>
      </c>
      <c r="W64" s="47">
        <v>4067855.4065</v>
      </c>
      <c r="X64" s="47">
        <f t="shared" si="16"/>
        <v>2033927.70325</v>
      </c>
      <c r="Y64" s="47">
        <f t="shared" si="17"/>
        <v>2033927.70325</v>
      </c>
      <c r="Z64" s="47">
        <v>72185620.945899993</v>
      </c>
      <c r="AA64" s="56">
        <f t="shared" si="15"/>
        <v>213030326.02685001</v>
      </c>
    </row>
    <row r="65" spans="1:27" ht="24.9" customHeight="1">
      <c r="A65" s="172"/>
      <c r="B65" s="167"/>
      <c r="C65" s="43">
        <v>19</v>
      </c>
      <c r="D65" s="47" t="s">
        <v>247</v>
      </c>
      <c r="E65" s="47">
        <v>94587451.438800007</v>
      </c>
      <c r="F65" s="47">
        <v>0</v>
      </c>
      <c r="G65" s="47">
        <v>12835753.5471</v>
      </c>
      <c r="H65" s="47">
        <v>2740619.5817999998</v>
      </c>
      <c r="I65" s="47">
        <v>3222696.1464999998</v>
      </c>
      <c r="J65" s="47">
        <f t="shared" si="12"/>
        <v>1611348.0732499999</v>
      </c>
      <c r="K65" s="47">
        <f t="shared" si="13"/>
        <v>1611348.0732499999</v>
      </c>
      <c r="L65" s="47">
        <v>60965424.801399998</v>
      </c>
      <c r="M65" s="48">
        <f t="shared" si="7"/>
        <v>172740597.44235003</v>
      </c>
      <c r="N65" s="51"/>
      <c r="O65" s="167"/>
      <c r="P65" s="53">
        <v>4</v>
      </c>
      <c r="Q65" s="167"/>
      <c r="R65" s="47" t="s">
        <v>248</v>
      </c>
      <c r="S65" s="47">
        <v>98579211.0044</v>
      </c>
      <c r="T65" s="47">
        <v>0</v>
      </c>
      <c r="U65" s="47">
        <v>13377445.296599999</v>
      </c>
      <c r="V65" s="47">
        <v>2736242.9369999999</v>
      </c>
      <c r="W65" s="47">
        <v>3358699.6889999998</v>
      </c>
      <c r="X65" s="47">
        <f t="shared" si="16"/>
        <v>1679349.8444999999</v>
      </c>
      <c r="Y65" s="47">
        <f t="shared" si="17"/>
        <v>1679349.8444999999</v>
      </c>
      <c r="Z65" s="47">
        <v>61044648.613399997</v>
      </c>
      <c r="AA65" s="56">
        <f t="shared" si="15"/>
        <v>177416897.69589999</v>
      </c>
    </row>
    <row r="66" spans="1:27" ht="24.9" customHeight="1">
      <c r="A66" s="172"/>
      <c r="B66" s="167"/>
      <c r="C66" s="43">
        <v>20</v>
      </c>
      <c r="D66" s="47" t="s">
        <v>249</v>
      </c>
      <c r="E66" s="47">
        <v>99521769.717800006</v>
      </c>
      <c r="F66" s="47">
        <v>0</v>
      </c>
      <c r="G66" s="47">
        <v>13505352.8694</v>
      </c>
      <c r="H66" s="47">
        <v>2860891.8662</v>
      </c>
      <c r="I66" s="47">
        <v>3390813.6760999998</v>
      </c>
      <c r="J66" s="47">
        <f t="shared" si="12"/>
        <v>1695406.8380499999</v>
      </c>
      <c r="K66" s="47">
        <f t="shared" si="13"/>
        <v>1695406.8380499999</v>
      </c>
      <c r="L66" s="47">
        <v>63760747.859300002</v>
      </c>
      <c r="M66" s="48">
        <f t="shared" si="7"/>
        <v>181344169.15075001</v>
      </c>
      <c r="N66" s="51"/>
      <c r="O66" s="167"/>
      <c r="P66" s="53">
        <v>5</v>
      </c>
      <c r="Q66" s="167"/>
      <c r="R66" s="47" t="s">
        <v>250</v>
      </c>
      <c r="S66" s="47">
        <v>131288292.5443</v>
      </c>
      <c r="T66" s="47">
        <v>0</v>
      </c>
      <c r="U66" s="47">
        <v>17816149.4067</v>
      </c>
      <c r="V66" s="47">
        <v>3475102.1845999998</v>
      </c>
      <c r="W66" s="47">
        <v>4473133.2622999996</v>
      </c>
      <c r="X66" s="47">
        <f t="shared" si="16"/>
        <v>2236566.6311499998</v>
      </c>
      <c r="Y66" s="47">
        <f t="shared" si="17"/>
        <v>2236566.6311499998</v>
      </c>
      <c r="Z66" s="47">
        <v>78216936.491899997</v>
      </c>
      <c r="AA66" s="56">
        <f t="shared" si="15"/>
        <v>233033047.25864998</v>
      </c>
    </row>
    <row r="67" spans="1:27" ht="24.9" customHeight="1">
      <c r="A67" s="172"/>
      <c r="B67" s="167"/>
      <c r="C67" s="43">
        <v>21</v>
      </c>
      <c r="D67" s="47" t="s">
        <v>251</v>
      </c>
      <c r="E67" s="47">
        <v>103517095.439</v>
      </c>
      <c r="F67" s="47">
        <v>0</v>
      </c>
      <c r="G67" s="47">
        <v>14047528.5546</v>
      </c>
      <c r="H67" s="47">
        <v>2983800.0874999999</v>
      </c>
      <c r="I67" s="47">
        <v>3526938.7165000001</v>
      </c>
      <c r="J67" s="47">
        <f t="shared" si="12"/>
        <v>1763469.35825</v>
      </c>
      <c r="K67" s="47">
        <f t="shared" si="13"/>
        <v>1763469.35825</v>
      </c>
      <c r="L67" s="47">
        <v>66617334.368600003</v>
      </c>
      <c r="M67" s="48">
        <f t="shared" si="7"/>
        <v>188929227.80794999</v>
      </c>
      <c r="N67" s="51"/>
      <c r="O67" s="167"/>
      <c r="P67" s="53">
        <v>6</v>
      </c>
      <c r="Q67" s="167"/>
      <c r="R67" s="47" t="s">
        <v>252</v>
      </c>
      <c r="S67" s="47">
        <v>160623283.9736</v>
      </c>
      <c r="T67" s="47">
        <v>0</v>
      </c>
      <c r="U67" s="47">
        <v>21796981.055399999</v>
      </c>
      <c r="V67" s="47">
        <v>3662701.2019000002</v>
      </c>
      <c r="W67" s="47">
        <v>5472607.9517999999</v>
      </c>
      <c r="X67" s="47">
        <f t="shared" si="16"/>
        <v>2736303.9759</v>
      </c>
      <c r="Y67" s="47">
        <f t="shared" si="17"/>
        <v>2736303.9759</v>
      </c>
      <c r="Z67" s="47">
        <v>82577042.075100005</v>
      </c>
      <c r="AA67" s="56">
        <f t="shared" si="15"/>
        <v>271396312.28189999</v>
      </c>
    </row>
    <row r="68" spans="1:27" ht="24.9" customHeight="1">
      <c r="A68" s="172"/>
      <c r="B68" s="167"/>
      <c r="C68" s="43">
        <v>22</v>
      </c>
      <c r="D68" s="47" t="s">
        <v>253</v>
      </c>
      <c r="E68" s="47">
        <v>88975652.891499996</v>
      </c>
      <c r="F68" s="47">
        <v>0</v>
      </c>
      <c r="G68" s="47">
        <v>12074218.4604</v>
      </c>
      <c r="H68" s="47">
        <v>2712703.1708999998</v>
      </c>
      <c r="I68" s="47">
        <v>3031496.1438000002</v>
      </c>
      <c r="J68" s="47">
        <f t="shared" si="12"/>
        <v>1515748.0719000001</v>
      </c>
      <c r="K68" s="47">
        <f t="shared" si="13"/>
        <v>1515748.0719000001</v>
      </c>
      <c r="L68" s="47">
        <v>60316602.109899998</v>
      </c>
      <c r="M68" s="48">
        <f t="shared" si="7"/>
        <v>165594924.70460001</v>
      </c>
      <c r="N68" s="51"/>
      <c r="O68" s="167"/>
      <c r="P68" s="53">
        <v>7</v>
      </c>
      <c r="Q68" s="167"/>
      <c r="R68" s="47" t="s">
        <v>254</v>
      </c>
      <c r="S68" s="47">
        <v>109428198.42550001</v>
      </c>
      <c r="T68" s="47">
        <v>0</v>
      </c>
      <c r="U68" s="47">
        <v>14849680.002599999</v>
      </c>
      <c r="V68" s="47">
        <v>2761829.9153</v>
      </c>
      <c r="W68" s="47">
        <v>3728336.35</v>
      </c>
      <c r="X68" s="47">
        <f t="shared" si="16"/>
        <v>1864168.175</v>
      </c>
      <c r="Y68" s="47">
        <f t="shared" si="17"/>
        <v>1864168.175</v>
      </c>
      <c r="Z68" s="47">
        <v>61639331.510700002</v>
      </c>
      <c r="AA68" s="56">
        <f t="shared" si="15"/>
        <v>190543208.0291</v>
      </c>
    </row>
    <row r="69" spans="1:27" ht="24.9" customHeight="1">
      <c r="A69" s="172"/>
      <c r="B69" s="167"/>
      <c r="C69" s="43">
        <v>23</v>
      </c>
      <c r="D69" s="47" t="s">
        <v>255</v>
      </c>
      <c r="E69" s="47">
        <v>92907890.264799997</v>
      </c>
      <c r="F69" s="47">
        <v>0</v>
      </c>
      <c r="G69" s="47">
        <v>12607832.8992</v>
      </c>
      <c r="H69" s="47">
        <v>2831111.9092000001</v>
      </c>
      <c r="I69" s="47">
        <v>3165471.6970000002</v>
      </c>
      <c r="J69" s="47">
        <f t="shared" si="12"/>
        <v>1582735.8485000001</v>
      </c>
      <c r="K69" s="47">
        <f t="shared" si="13"/>
        <v>1582735.8485000001</v>
      </c>
      <c r="L69" s="47">
        <v>63068613.332500003</v>
      </c>
      <c r="M69" s="48">
        <f t="shared" si="7"/>
        <v>172998184.25420001</v>
      </c>
      <c r="N69" s="51"/>
      <c r="O69" s="167"/>
      <c r="P69" s="53">
        <v>8</v>
      </c>
      <c r="Q69" s="167"/>
      <c r="R69" s="47" t="s">
        <v>256</v>
      </c>
      <c r="S69" s="47">
        <v>116251568.1181</v>
      </c>
      <c r="T69" s="47">
        <v>0</v>
      </c>
      <c r="U69" s="47">
        <v>15775628.3223</v>
      </c>
      <c r="V69" s="47">
        <v>2901669.4338000002</v>
      </c>
      <c r="W69" s="47">
        <v>3960815.8895999999</v>
      </c>
      <c r="X69" s="47">
        <f t="shared" si="16"/>
        <v>1980407.9447999999</v>
      </c>
      <c r="Y69" s="47">
        <f t="shared" si="17"/>
        <v>1980407.9447999999</v>
      </c>
      <c r="Z69" s="47">
        <v>64889428.8398</v>
      </c>
      <c r="AA69" s="56">
        <f t="shared" si="15"/>
        <v>201798702.65880004</v>
      </c>
    </row>
    <row r="70" spans="1:27" ht="24.9" customHeight="1">
      <c r="A70" s="172"/>
      <c r="B70" s="167"/>
      <c r="C70" s="43">
        <v>24</v>
      </c>
      <c r="D70" s="47" t="s">
        <v>257</v>
      </c>
      <c r="E70" s="47">
        <v>95163809.544100001</v>
      </c>
      <c r="F70" s="47">
        <v>0</v>
      </c>
      <c r="G70" s="47">
        <v>12913966.783500001</v>
      </c>
      <c r="H70" s="47">
        <v>2610968.2661000001</v>
      </c>
      <c r="I70" s="47">
        <v>3242333.2933999998</v>
      </c>
      <c r="J70" s="47">
        <f t="shared" si="12"/>
        <v>1621166.6466999999</v>
      </c>
      <c r="K70" s="47">
        <f t="shared" si="13"/>
        <v>1621166.6466999999</v>
      </c>
      <c r="L70" s="47">
        <v>57952117.835199997</v>
      </c>
      <c r="M70" s="48">
        <f t="shared" si="7"/>
        <v>170262029.07560003</v>
      </c>
      <c r="N70" s="51"/>
      <c r="O70" s="167"/>
      <c r="P70" s="53">
        <v>9</v>
      </c>
      <c r="Q70" s="167"/>
      <c r="R70" s="47" t="s">
        <v>258</v>
      </c>
      <c r="S70" s="47">
        <v>144420939.6011</v>
      </c>
      <c r="T70" s="47">
        <v>0</v>
      </c>
      <c r="U70" s="47">
        <v>19598282.432399999</v>
      </c>
      <c r="V70" s="47">
        <v>3642980.7157000001</v>
      </c>
      <c r="W70" s="47">
        <v>4920576.6628999999</v>
      </c>
      <c r="X70" s="47">
        <f t="shared" si="16"/>
        <v>2460288.3314499999</v>
      </c>
      <c r="Y70" s="47">
        <f t="shared" si="17"/>
        <v>2460288.3314499999</v>
      </c>
      <c r="Z70" s="47">
        <v>82118705.975299999</v>
      </c>
      <c r="AA70" s="56">
        <f t="shared" si="15"/>
        <v>252241197.05594999</v>
      </c>
    </row>
    <row r="71" spans="1:27" ht="24.9" customHeight="1">
      <c r="A71" s="172"/>
      <c r="B71" s="167"/>
      <c r="C71" s="43">
        <v>25</v>
      </c>
      <c r="D71" s="47" t="s">
        <v>259</v>
      </c>
      <c r="E71" s="47">
        <v>112124048.9166</v>
      </c>
      <c r="F71" s="47">
        <v>0</v>
      </c>
      <c r="G71" s="47">
        <v>15215513.6523</v>
      </c>
      <c r="H71" s="47">
        <v>3133208.67</v>
      </c>
      <c r="I71" s="47">
        <v>3820186.8794999998</v>
      </c>
      <c r="J71" s="47">
        <f t="shared" si="12"/>
        <v>1910093.4397499999</v>
      </c>
      <c r="K71" s="47">
        <f t="shared" si="13"/>
        <v>1910093.4397499999</v>
      </c>
      <c r="L71" s="47">
        <v>70089832.273399994</v>
      </c>
      <c r="M71" s="48">
        <f t="shared" si="7"/>
        <v>202472696.95205</v>
      </c>
      <c r="N71" s="51"/>
      <c r="O71" s="167"/>
      <c r="P71" s="53">
        <v>10</v>
      </c>
      <c r="Q71" s="167"/>
      <c r="R71" s="47" t="s">
        <v>260</v>
      </c>
      <c r="S71" s="47">
        <v>100561363.51440001</v>
      </c>
      <c r="T71" s="47">
        <v>0</v>
      </c>
      <c r="U71" s="47">
        <v>13646428.3464</v>
      </c>
      <c r="V71" s="47">
        <v>2760303.5240000002</v>
      </c>
      <c r="W71" s="47">
        <v>3426233.7604999999</v>
      </c>
      <c r="X71" s="47">
        <f t="shared" si="16"/>
        <v>1713116.8802499999</v>
      </c>
      <c r="Y71" s="47">
        <f t="shared" si="17"/>
        <v>1713116.8802499999</v>
      </c>
      <c r="Z71" s="47">
        <v>61603855.698100001</v>
      </c>
      <c r="AA71" s="56">
        <f t="shared" si="15"/>
        <v>180285067.96314999</v>
      </c>
    </row>
    <row r="72" spans="1:27" ht="24.9" customHeight="1">
      <c r="A72" s="172"/>
      <c r="B72" s="167"/>
      <c r="C72" s="43">
        <v>26</v>
      </c>
      <c r="D72" s="47" t="s">
        <v>261</v>
      </c>
      <c r="E72" s="47">
        <v>83521956.192200005</v>
      </c>
      <c r="F72" s="47">
        <v>0</v>
      </c>
      <c r="G72" s="47">
        <v>11334138.188999999</v>
      </c>
      <c r="H72" s="47">
        <v>2401423.5414999998</v>
      </c>
      <c r="I72" s="47">
        <v>2845682.8357000002</v>
      </c>
      <c r="J72" s="47">
        <f t="shared" si="12"/>
        <v>1422841.4178500001</v>
      </c>
      <c r="K72" s="47">
        <f t="shared" si="13"/>
        <v>1422841.4178500001</v>
      </c>
      <c r="L72" s="47">
        <v>53081958.401500002</v>
      </c>
      <c r="M72" s="48">
        <f t="shared" si="7"/>
        <v>151762317.74204999</v>
      </c>
      <c r="N72" s="51"/>
      <c r="O72" s="167"/>
      <c r="P72" s="53">
        <v>11</v>
      </c>
      <c r="Q72" s="167"/>
      <c r="R72" s="47" t="s">
        <v>262</v>
      </c>
      <c r="S72" s="47">
        <v>106219044.87549999</v>
      </c>
      <c r="T72" s="47">
        <v>0</v>
      </c>
      <c r="U72" s="47">
        <v>14414189.8464</v>
      </c>
      <c r="V72" s="47">
        <v>2943022.9929</v>
      </c>
      <c r="W72" s="47">
        <v>3618997.0455</v>
      </c>
      <c r="X72" s="47">
        <f t="shared" si="16"/>
        <v>1809498.52275</v>
      </c>
      <c r="Y72" s="47">
        <f t="shared" si="17"/>
        <v>1809498.52275</v>
      </c>
      <c r="Z72" s="47">
        <v>65850552.659900002</v>
      </c>
      <c r="AA72" s="56">
        <f t="shared" si="15"/>
        <v>191236308.89744997</v>
      </c>
    </row>
    <row r="73" spans="1:27" ht="24.9" customHeight="1">
      <c r="A73" s="172"/>
      <c r="B73" s="167"/>
      <c r="C73" s="43">
        <v>27</v>
      </c>
      <c r="D73" s="47" t="s">
        <v>263</v>
      </c>
      <c r="E73" s="47">
        <v>102482122.3229</v>
      </c>
      <c r="F73" s="47">
        <v>0</v>
      </c>
      <c r="G73" s="47">
        <v>13907080.1163</v>
      </c>
      <c r="H73" s="47">
        <v>2853548.0233999998</v>
      </c>
      <c r="I73" s="47">
        <v>3491676.0735999998</v>
      </c>
      <c r="J73" s="47">
        <f t="shared" si="12"/>
        <v>1745838.0367999999</v>
      </c>
      <c r="K73" s="47">
        <f t="shared" si="13"/>
        <v>1745838.0367999999</v>
      </c>
      <c r="L73" s="47">
        <v>63590065.034500003</v>
      </c>
      <c r="M73" s="48">
        <f t="shared" si="7"/>
        <v>184578653.53389999</v>
      </c>
      <c r="N73" s="51"/>
      <c r="O73" s="167"/>
      <c r="P73" s="53">
        <v>12</v>
      </c>
      <c r="Q73" s="167"/>
      <c r="R73" s="47" t="s">
        <v>264</v>
      </c>
      <c r="S73" s="47">
        <v>117182694.63330001</v>
      </c>
      <c r="T73" s="47">
        <v>0</v>
      </c>
      <c r="U73" s="47">
        <v>15901984.517999999</v>
      </c>
      <c r="V73" s="47">
        <v>3202527.9172</v>
      </c>
      <c r="W73" s="47">
        <v>3992540.3755999999</v>
      </c>
      <c r="X73" s="47">
        <f t="shared" si="16"/>
        <v>1996270.1878</v>
      </c>
      <c r="Y73" s="47">
        <f t="shared" si="17"/>
        <v>1996270.1878</v>
      </c>
      <c r="Z73" s="47">
        <v>71881868.205899999</v>
      </c>
      <c r="AA73" s="56">
        <f t="shared" si="15"/>
        <v>210165345.46220005</v>
      </c>
    </row>
    <row r="74" spans="1:27" ht="24.9" customHeight="1">
      <c r="A74" s="172"/>
      <c r="B74" s="167"/>
      <c r="C74" s="43">
        <v>28</v>
      </c>
      <c r="D74" s="47" t="s">
        <v>265</v>
      </c>
      <c r="E74" s="47">
        <v>83551699.387700006</v>
      </c>
      <c r="F74" s="47">
        <v>0</v>
      </c>
      <c r="G74" s="47">
        <v>11338174.4142</v>
      </c>
      <c r="H74" s="47">
        <v>2465317.4262999999</v>
      </c>
      <c r="I74" s="47">
        <v>2846696.2122999998</v>
      </c>
      <c r="J74" s="47">
        <f t="shared" si="12"/>
        <v>1423348.1061499999</v>
      </c>
      <c r="K74" s="47">
        <f t="shared" si="13"/>
        <v>1423348.1061499999</v>
      </c>
      <c r="L74" s="47">
        <v>54566955.966899998</v>
      </c>
      <c r="M74" s="48">
        <f t="shared" si="7"/>
        <v>153345495.30125001</v>
      </c>
      <c r="N74" s="51"/>
      <c r="O74" s="167"/>
      <c r="P74" s="53">
        <v>13</v>
      </c>
      <c r="Q74" s="167"/>
      <c r="R74" s="47" t="s">
        <v>266</v>
      </c>
      <c r="S74" s="47">
        <v>97521598.370299995</v>
      </c>
      <c r="T74" s="47">
        <v>0</v>
      </c>
      <c r="U74" s="47">
        <v>13233924.618899999</v>
      </c>
      <c r="V74" s="47">
        <v>2540791.2796999998</v>
      </c>
      <c r="W74" s="47">
        <v>3322665.6886</v>
      </c>
      <c r="X74" s="47">
        <f t="shared" si="16"/>
        <v>1661332.8443</v>
      </c>
      <c r="Y74" s="47">
        <f t="shared" si="17"/>
        <v>1661332.8443</v>
      </c>
      <c r="Z74" s="47">
        <v>56502034.934500001</v>
      </c>
      <c r="AA74" s="56">
        <f t="shared" si="15"/>
        <v>171459682.04769999</v>
      </c>
    </row>
    <row r="75" spans="1:27" ht="24.9" customHeight="1">
      <c r="A75" s="172"/>
      <c r="B75" s="167"/>
      <c r="C75" s="43">
        <v>29</v>
      </c>
      <c r="D75" s="47" t="s">
        <v>267</v>
      </c>
      <c r="E75" s="47">
        <v>108964829.1531</v>
      </c>
      <c r="F75" s="47">
        <v>0</v>
      </c>
      <c r="G75" s="47">
        <v>14786799.634199999</v>
      </c>
      <c r="H75" s="47">
        <v>2800013.9835999999</v>
      </c>
      <c r="I75" s="47">
        <v>3712548.8588999999</v>
      </c>
      <c r="J75" s="47">
        <f t="shared" si="12"/>
        <v>1856274.4294499999</v>
      </c>
      <c r="K75" s="47">
        <f t="shared" si="13"/>
        <v>1856274.4294499999</v>
      </c>
      <c r="L75" s="47">
        <v>62345847.0801</v>
      </c>
      <c r="M75" s="48">
        <f t="shared" si="7"/>
        <v>190753764.28044999</v>
      </c>
      <c r="N75" s="51"/>
      <c r="O75" s="167"/>
      <c r="P75" s="53">
        <v>14</v>
      </c>
      <c r="Q75" s="167"/>
      <c r="R75" s="47" t="s">
        <v>268</v>
      </c>
      <c r="S75" s="47">
        <v>111912407.4637</v>
      </c>
      <c r="T75" s="47">
        <v>0</v>
      </c>
      <c r="U75" s="47">
        <v>15186793.377</v>
      </c>
      <c r="V75" s="47">
        <v>2965005.4808</v>
      </c>
      <c r="W75" s="47">
        <v>3812976.0214</v>
      </c>
      <c r="X75" s="47">
        <f t="shared" si="16"/>
        <v>1906488.0107</v>
      </c>
      <c r="Y75" s="47">
        <f t="shared" si="17"/>
        <v>1906488.0107</v>
      </c>
      <c r="Z75" s="47">
        <v>66361461.349200003</v>
      </c>
      <c r="AA75" s="56">
        <f t="shared" si="15"/>
        <v>198332155.6814</v>
      </c>
    </row>
    <row r="76" spans="1:27" ht="24.9" customHeight="1">
      <c r="A76" s="172"/>
      <c r="B76" s="167"/>
      <c r="C76" s="43">
        <v>30</v>
      </c>
      <c r="D76" s="47" t="s">
        <v>269</v>
      </c>
      <c r="E76" s="47">
        <v>90163031.896400005</v>
      </c>
      <c r="F76" s="47">
        <v>0</v>
      </c>
      <c r="G76" s="47">
        <v>12235348.7589</v>
      </c>
      <c r="H76" s="47">
        <v>2511035.6066000001</v>
      </c>
      <c r="I76" s="47">
        <v>3071951.4227999998</v>
      </c>
      <c r="J76" s="47">
        <f t="shared" si="12"/>
        <v>1535975.7113999999</v>
      </c>
      <c r="K76" s="47">
        <f t="shared" si="13"/>
        <v>1535975.7113999999</v>
      </c>
      <c r="L76" s="47">
        <v>55629520.664399996</v>
      </c>
      <c r="M76" s="48">
        <f t="shared" si="7"/>
        <v>162074912.63770002</v>
      </c>
      <c r="N76" s="51"/>
      <c r="O76" s="167"/>
      <c r="P76" s="53">
        <v>15</v>
      </c>
      <c r="Q76" s="167"/>
      <c r="R76" s="47" t="s">
        <v>270</v>
      </c>
      <c r="S76" s="47">
        <v>129472058.6779</v>
      </c>
      <c r="T76" s="47">
        <v>0</v>
      </c>
      <c r="U76" s="47">
        <v>17569681.931400001</v>
      </c>
      <c r="V76" s="47">
        <v>3094233.8206000002</v>
      </c>
      <c r="W76" s="47">
        <v>4411252.2178999996</v>
      </c>
      <c r="X76" s="47">
        <f t="shared" si="16"/>
        <v>2205626.1089499998</v>
      </c>
      <c r="Y76" s="47">
        <f t="shared" si="17"/>
        <v>2205626.1089499998</v>
      </c>
      <c r="Z76" s="47">
        <v>69364937.668599993</v>
      </c>
      <c r="AA76" s="56">
        <f t="shared" si="15"/>
        <v>221706538.20745003</v>
      </c>
    </row>
    <row r="77" spans="1:27" ht="24.9" customHeight="1">
      <c r="A77" s="172"/>
      <c r="B77" s="168"/>
      <c r="C77" s="43">
        <v>31</v>
      </c>
      <c r="D77" s="47" t="s">
        <v>271</v>
      </c>
      <c r="E77" s="47">
        <v>136285819.39230001</v>
      </c>
      <c r="F77" s="47">
        <v>0</v>
      </c>
      <c r="G77" s="47">
        <v>18494326.288800001</v>
      </c>
      <c r="H77" s="47">
        <v>3972533.8946000002</v>
      </c>
      <c r="I77" s="47">
        <v>4643404.3687000005</v>
      </c>
      <c r="J77" s="47">
        <f t="shared" si="12"/>
        <v>2321702.1843500002</v>
      </c>
      <c r="K77" s="47">
        <f t="shared" si="13"/>
        <v>2321702.1843500002</v>
      </c>
      <c r="L77" s="47">
        <v>89597112.486100003</v>
      </c>
      <c r="M77" s="48">
        <f t="shared" si="7"/>
        <v>250671494.24615002</v>
      </c>
      <c r="N77" s="51"/>
      <c r="O77" s="167"/>
      <c r="P77" s="53">
        <v>16</v>
      </c>
      <c r="Q77" s="167"/>
      <c r="R77" s="47" t="s">
        <v>272</v>
      </c>
      <c r="S77" s="47">
        <v>103732209.42309999</v>
      </c>
      <c r="T77" s="47">
        <v>0</v>
      </c>
      <c r="U77" s="47">
        <v>14076720.059699999</v>
      </c>
      <c r="V77" s="47">
        <v>2782089.8491000002</v>
      </c>
      <c r="W77" s="47">
        <v>3534267.8818000001</v>
      </c>
      <c r="X77" s="47">
        <f t="shared" si="16"/>
        <v>1767133.9409</v>
      </c>
      <c r="Y77" s="47">
        <f t="shared" si="17"/>
        <v>1767133.9409</v>
      </c>
      <c r="Z77" s="47">
        <v>62110205.247000001</v>
      </c>
      <c r="AA77" s="56">
        <f t="shared" si="15"/>
        <v>184468358.51979998</v>
      </c>
    </row>
    <row r="78" spans="1:27" ht="24.9" customHeight="1">
      <c r="A78" s="43"/>
      <c r="B78" s="179" t="s">
        <v>273</v>
      </c>
      <c r="C78" s="180"/>
      <c r="D78" s="48"/>
      <c r="E78" s="48">
        <f>SUM(E47:E77)</f>
        <v>3083638841.1982007</v>
      </c>
      <c r="F78" s="48">
        <f t="shared" ref="F78:L78" si="18">SUM(F47:F77)</f>
        <v>0</v>
      </c>
      <c r="G78" s="48">
        <f t="shared" si="18"/>
        <v>418457497.20000005</v>
      </c>
      <c r="H78" s="48">
        <f t="shared" si="18"/>
        <v>88350781.24530001</v>
      </c>
      <c r="I78" s="48">
        <f t="shared" si="18"/>
        <v>105062890.16599999</v>
      </c>
      <c r="J78" s="48">
        <f t="shared" si="18"/>
        <v>52531445.082999997</v>
      </c>
      <c r="K78" s="48">
        <f t="shared" si="18"/>
        <v>52531445.082999997</v>
      </c>
      <c r="L78" s="48">
        <f t="shared" si="18"/>
        <v>1968753857.0334001</v>
      </c>
      <c r="M78" s="48">
        <f t="shared" si="7"/>
        <v>5611732421.759901</v>
      </c>
      <c r="N78" s="51"/>
      <c r="O78" s="167"/>
      <c r="P78" s="53">
        <v>17</v>
      </c>
      <c r="Q78" s="167"/>
      <c r="R78" s="47" t="s">
        <v>274</v>
      </c>
      <c r="S78" s="47">
        <v>102224857.55419999</v>
      </c>
      <c r="T78" s="47">
        <v>0</v>
      </c>
      <c r="U78" s="47">
        <v>13872168.645</v>
      </c>
      <c r="V78" s="47">
        <v>2568585.0890000002</v>
      </c>
      <c r="W78" s="47">
        <v>3482910.7892</v>
      </c>
      <c r="X78" s="47">
        <f t="shared" si="16"/>
        <v>1741455.3946</v>
      </c>
      <c r="Y78" s="47">
        <f t="shared" si="17"/>
        <v>1741455.3946</v>
      </c>
      <c r="Z78" s="47">
        <v>57148008.163099997</v>
      </c>
      <c r="AA78" s="56">
        <f t="shared" si="15"/>
        <v>177555074.84589997</v>
      </c>
    </row>
    <row r="79" spans="1:27" ht="24.9" customHeight="1">
      <c r="A79" s="172">
        <v>4</v>
      </c>
      <c r="B79" s="166" t="s">
        <v>275</v>
      </c>
      <c r="C79" s="43">
        <v>1</v>
      </c>
      <c r="D79" s="47" t="s">
        <v>276</v>
      </c>
      <c r="E79" s="47">
        <v>153291252.4668</v>
      </c>
      <c r="F79" s="47">
        <v>0</v>
      </c>
      <c r="G79" s="47">
        <v>20802006.055500001</v>
      </c>
      <c r="H79" s="47">
        <v>5324327.9373000003</v>
      </c>
      <c r="I79" s="47">
        <v>5222797.7517999997</v>
      </c>
      <c r="J79" s="47">
        <v>0</v>
      </c>
      <c r="K79" s="47">
        <f t="shared" si="13"/>
        <v>5222797.7517999997</v>
      </c>
      <c r="L79" s="47">
        <v>102118332.8202</v>
      </c>
      <c r="M79" s="48">
        <f t="shared" si="7"/>
        <v>286758717.0316</v>
      </c>
      <c r="N79" s="51"/>
      <c r="O79" s="167"/>
      <c r="P79" s="53">
        <v>18</v>
      </c>
      <c r="Q79" s="167"/>
      <c r="R79" s="47" t="s">
        <v>277</v>
      </c>
      <c r="S79" s="47">
        <v>106083774.1005</v>
      </c>
      <c r="T79" s="47">
        <v>0</v>
      </c>
      <c r="U79" s="47">
        <v>14395833.2634</v>
      </c>
      <c r="V79" s="47">
        <v>2796679.4534</v>
      </c>
      <c r="W79" s="47">
        <v>3614388.2178000002</v>
      </c>
      <c r="X79" s="47">
        <f t="shared" si="16"/>
        <v>1807194.1089000001</v>
      </c>
      <c r="Y79" s="47">
        <f t="shared" si="17"/>
        <v>1807194.1089000001</v>
      </c>
      <c r="Z79" s="47">
        <v>62449291.326399997</v>
      </c>
      <c r="AA79" s="56">
        <f t="shared" si="15"/>
        <v>187532772.25260001</v>
      </c>
    </row>
    <row r="80" spans="1:27" ht="24.9" customHeight="1">
      <c r="A80" s="172"/>
      <c r="B80" s="167"/>
      <c r="C80" s="43">
        <v>2</v>
      </c>
      <c r="D80" s="47" t="s">
        <v>278</v>
      </c>
      <c r="E80" s="47">
        <v>100813052.0723</v>
      </c>
      <c r="F80" s="47">
        <v>0</v>
      </c>
      <c r="G80" s="47">
        <v>13680583.1121</v>
      </c>
      <c r="H80" s="47">
        <v>3995073.9914000002</v>
      </c>
      <c r="I80" s="47">
        <v>3434809.0532999998</v>
      </c>
      <c r="J80" s="47">
        <v>0</v>
      </c>
      <c r="K80" s="47">
        <f t="shared" si="13"/>
        <v>3434809.0532999998</v>
      </c>
      <c r="L80" s="47">
        <v>71224314.104000002</v>
      </c>
      <c r="M80" s="48">
        <f t="shared" si="7"/>
        <v>193147832.33310002</v>
      </c>
      <c r="N80" s="51"/>
      <c r="O80" s="167"/>
      <c r="P80" s="53">
        <v>19</v>
      </c>
      <c r="Q80" s="167"/>
      <c r="R80" s="47" t="s">
        <v>279</v>
      </c>
      <c r="S80" s="47">
        <v>128347174.89040001</v>
      </c>
      <c r="T80" s="47">
        <v>0</v>
      </c>
      <c r="U80" s="47">
        <v>17417032.390799999</v>
      </c>
      <c r="V80" s="47">
        <v>2938186.3552000001</v>
      </c>
      <c r="W80" s="47">
        <v>4372926.2216999996</v>
      </c>
      <c r="X80" s="47">
        <f t="shared" si="16"/>
        <v>2186463.1108499998</v>
      </c>
      <c r="Y80" s="47">
        <f t="shared" si="17"/>
        <v>2186463.1108499998</v>
      </c>
      <c r="Z80" s="47">
        <v>65738141.350299999</v>
      </c>
      <c r="AA80" s="56">
        <f t="shared" si="15"/>
        <v>216626998.09754997</v>
      </c>
    </row>
    <row r="81" spans="1:27" ht="24.9" customHeight="1">
      <c r="A81" s="172"/>
      <c r="B81" s="167"/>
      <c r="C81" s="43">
        <v>3</v>
      </c>
      <c r="D81" s="47" t="s">
        <v>280</v>
      </c>
      <c r="E81" s="47">
        <v>103708121.4569</v>
      </c>
      <c r="F81" s="47">
        <v>0</v>
      </c>
      <c r="G81" s="47">
        <v>14073451.262399999</v>
      </c>
      <c r="H81" s="47">
        <v>4081416.2505999999</v>
      </c>
      <c r="I81" s="47">
        <v>3533447.1778000002</v>
      </c>
      <c r="J81" s="47">
        <v>0</v>
      </c>
      <c r="K81" s="47">
        <f t="shared" si="13"/>
        <v>3533447.1778000002</v>
      </c>
      <c r="L81" s="47">
        <v>73231048.317699999</v>
      </c>
      <c r="M81" s="48">
        <f t="shared" si="7"/>
        <v>198627484.46539998</v>
      </c>
      <c r="N81" s="51"/>
      <c r="O81" s="167"/>
      <c r="P81" s="53">
        <v>20</v>
      </c>
      <c r="Q81" s="167"/>
      <c r="R81" s="47" t="s">
        <v>281</v>
      </c>
      <c r="S81" s="47">
        <v>98625930.733099997</v>
      </c>
      <c r="T81" s="47">
        <v>0</v>
      </c>
      <c r="U81" s="47">
        <v>13383785.280300001</v>
      </c>
      <c r="V81" s="47">
        <v>2628905.1338</v>
      </c>
      <c r="W81" s="47">
        <v>3360291.4783999999</v>
      </c>
      <c r="X81" s="47">
        <f t="shared" si="16"/>
        <v>1680145.7392</v>
      </c>
      <c r="Y81" s="47">
        <f t="shared" si="17"/>
        <v>1680145.7392</v>
      </c>
      <c r="Z81" s="47">
        <v>58549943.886399999</v>
      </c>
      <c r="AA81" s="56">
        <f t="shared" si="15"/>
        <v>174868710.77280003</v>
      </c>
    </row>
    <row r="82" spans="1:27" ht="24.9" customHeight="1">
      <c r="A82" s="172"/>
      <c r="B82" s="167"/>
      <c r="C82" s="43">
        <v>4</v>
      </c>
      <c r="D82" s="47" t="s">
        <v>282</v>
      </c>
      <c r="E82" s="47">
        <v>125351496.8441</v>
      </c>
      <c r="F82" s="47">
        <v>0</v>
      </c>
      <c r="G82" s="47">
        <v>17010511.3935</v>
      </c>
      <c r="H82" s="47">
        <v>4802228.5253999997</v>
      </c>
      <c r="I82" s="47">
        <v>4270860.2516999999</v>
      </c>
      <c r="J82" s="47">
        <v>0</v>
      </c>
      <c r="K82" s="47">
        <f t="shared" si="13"/>
        <v>4270860.2516999999</v>
      </c>
      <c r="L82" s="47">
        <v>89983895.264300004</v>
      </c>
      <c r="M82" s="48">
        <f t="shared" si="7"/>
        <v>241418992.27900004</v>
      </c>
      <c r="N82" s="51"/>
      <c r="O82" s="168"/>
      <c r="P82" s="53">
        <v>21</v>
      </c>
      <c r="Q82" s="168"/>
      <c r="R82" s="47" t="s">
        <v>283</v>
      </c>
      <c r="S82" s="47">
        <v>117803532.6357</v>
      </c>
      <c r="T82" s="47">
        <v>0</v>
      </c>
      <c r="U82" s="47">
        <v>15986233.7862</v>
      </c>
      <c r="V82" s="47">
        <v>3032080.8801000002</v>
      </c>
      <c r="W82" s="47">
        <v>4013692.9937</v>
      </c>
      <c r="X82" s="47">
        <f t="shared" si="16"/>
        <v>2006846.49685</v>
      </c>
      <c r="Y82" s="47">
        <f t="shared" si="17"/>
        <v>2006846.49685</v>
      </c>
      <c r="Z82" s="47">
        <v>67920402.475700006</v>
      </c>
      <c r="AA82" s="56">
        <f t="shared" si="15"/>
        <v>206749096.27455002</v>
      </c>
    </row>
    <row r="83" spans="1:27" ht="24.9" customHeight="1">
      <c r="A83" s="172"/>
      <c r="B83" s="167"/>
      <c r="C83" s="43">
        <v>5</v>
      </c>
      <c r="D83" s="47" t="s">
        <v>284</v>
      </c>
      <c r="E83" s="47">
        <v>95200383.717999995</v>
      </c>
      <c r="F83" s="47">
        <v>0</v>
      </c>
      <c r="G83" s="47">
        <v>12918929.989499999</v>
      </c>
      <c r="H83" s="47">
        <v>3745438.5052999998</v>
      </c>
      <c r="I83" s="47">
        <v>3243579.4097000002</v>
      </c>
      <c r="J83" s="47">
        <v>0</v>
      </c>
      <c r="K83" s="47">
        <f t="shared" si="13"/>
        <v>3243579.4097000002</v>
      </c>
      <c r="L83" s="47">
        <v>65422380.317599997</v>
      </c>
      <c r="M83" s="48">
        <f t="shared" si="7"/>
        <v>180530711.94010001</v>
      </c>
      <c r="N83" s="51"/>
      <c r="O83" s="43"/>
      <c r="P83" s="180" t="s">
        <v>285</v>
      </c>
      <c r="Q83" s="183"/>
      <c r="R83" s="48"/>
      <c r="S83" s="48">
        <f>SUM(S62:S82)</f>
        <v>2428170642.1394005</v>
      </c>
      <c r="T83" s="47">
        <v>0</v>
      </c>
      <c r="U83" s="48">
        <f t="shared" ref="U83:Z83" si="19">SUM(U62:U82)</f>
        <v>329508824.47950006</v>
      </c>
      <c r="V83" s="48">
        <f t="shared" si="19"/>
        <v>62215602.393000007</v>
      </c>
      <c r="W83" s="48">
        <f t="shared" si="19"/>
        <v>82730384.00470002</v>
      </c>
      <c r="X83" s="48">
        <f t="shared" si="19"/>
        <v>41365192.00235001</v>
      </c>
      <c r="Y83" s="48">
        <f t="shared" si="19"/>
        <v>41365192.00235001</v>
      </c>
      <c r="Z83" s="48">
        <f t="shared" si="19"/>
        <v>1392439932.7613997</v>
      </c>
      <c r="AA83" s="56">
        <f t="shared" si="15"/>
        <v>4253700193.7756505</v>
      </c>
    </row>
    <row r="84" spans="1:27" ht="24.9" customHeight="1">
      <c r="A84" s="172"/>
      <c r="B84" s="167"/>
      <c r="C84" s="43">
        <v>6</v>
      </c>
      <c r="D84" s="47" t="s">
        <v>286</v>
      </c>
      <c r="E84" s="47">
        <v>109596870.2141</v>
      </c>
      <c r="F84" s="47">
        <v>0</v>
      </c>
      <c r="G84" s="47">
        <v>14872569.1866</v>
      </c>
      <c r="H84" s="47">
        <v>4214028.3978000004</v>
      </c>
      <c r="I84" s="47">
        <v>3734083.1856999998</v>
      </c>
      <c r="J84" s="47">
        <v>0</v>
      </c>
      <c r="K84" s="47">
        <f t="shared" si="13"/>
        <v>3734083.1856999998</v>
      </c>
      <c r="L84" s="47">
        <v>76313169.811700001</v>
      </c>
      <c r="M84" s="48">
        <f t="shared" si="7"/>
        <v>208730720.79589999</v>
      </c>
      <c r="N84" s="51"/>
      <c r="O84" s="166">
        <v>22</v>
      </c>
      <c r="P84" s="58">
        <v>1</v>
      </c>
      <c r="Q84" s="172" t="s">
        <v>107</v>
      </c>
      <c r="R84" s="59" t="s">
        <v>287</v>
      </c>
      <c r="S84" s="47">
        <v>125831084.1454</v>
      </c>
      <c r="T84" s="60">
        <f>-8911571.37</f>
        <v>-8911571.3699999992</v>
      </c>
      <c r="U84" s="60">
        <v>17075592.587400001</v>
      </c>
      <c r="V84" s="60">
        <v>3412678.1362999999</v>
      </c>
      <c r="W84" s="47">
        <v>4287200.2977</v>
      </c>
      <c r="X84" s="47">
        <f t="shared" si="16"/>
        <v>2143600.14885</v>
      </c>
      <c r="Y84" s="47">
        <f t="shared" ref="Y84:Y104" si="20">W84-X84</f>
        <v>2143600.14885</v>
      </c>
      <c r="Z84" s="47">
        <v>75004673.285099998</v>
      </c>
      <c r="AA84" s="56">
        <f t="shared" si="15"/>
        <v>214556056.93304998</v>
      </c>
    </row>
    <row r="85" spans="1:27" ht="24.9" customHeight="1">
      <c r="A85" s="172"/>
      <c r="B85" s="167"/>
      <c r="C85" s="43">
        <v>7</v>
      </c>
      <c r="D85" s="47" t="s">
        <v>288</v>
      </c>
      <c r="E85" s="47">
        <v>101571574.99420001</v>
      </c>
      <c r="F85" s="47">
        <v>0</v>
      </c>
      <c r="G85" s="47">
        <v>13783516.568399999</v>
      </c>
      <c r="H85" s="47">
        <v>4026208.6973999999</v>
      </c>
      <c r="I85" s="47">
        <v>3460652.7470999998</v>
      </c>
      <c r="J85" s="47">
        <v>0</v>
      </c>
      <c r="K85" s="47">
        <f t="shared" si="13"/>
        <v>3460652.7470999998</v>
      </c>
      <c r="L85" s="47">
        <v>71947935.195299998</v>
      </c>
      <c r="M85" s="48">
        <f t="shared" si="7"/>
        <v>194789888.2024</v>
      </c>
      <c r="N85" s="51"/>
      <c r="O85" s="167"/>
      <c r="P85" s="58">
        <v>2</v>
      </c>
      <c r="Q85" s="172"/>
      <c r="R85" s="59" t="s">
        <v>289</v>
      </c>
      <c r="S85" s="47">
        <v>111263074.10070001</v>
      </c>
      <c r="T85" s="60">
        <f t="shared" ref="T85:T104" si="21">-8911571.37</f>
        <v>-8911571.3699999992</v>
      </c>
      <c r="U85" s="60">
        <v>15098677.2171</v>
      </c>
      <c r="V85" s="60">
        <v>2923049.7892</v>
      </c>
      <c r="W85" s="47">
        <v>3790852.5366000002</v>
      </c>
      <c r="X85" s="47">
        <f t="shared" si="16"/>
        <v>1895426.2683000001</v>
      </c>
      <c r="Y85" s="47">
        <f t="shared" si="20"/>
        <v>1895426.2683000001</v>
      </c>
      <c r="Z85" s="47">
        <v>63624915.965700001</v>
      </c>
      <c r="AA85" s="56">
        <f t="shared" si="15"/>
        <v>185893571.97099999</v>
      </c>
    </row>
    <row r="86" spans="1:27" ht="24.9" customHeight="1">
      <c r="A86" s="172"/>
      <c r="B86" s="167"/>
      <c r="C86" s="43">
        <v>8</v>
      </c>
      <c r="D86" s="47" t="s">
        <v>290</v>
      </c>
      <c r="E86" s="47">
        <v>90817608.6778</v>
      </c>
      <c r="F86" s="47">
        <v>0</v>
      </c>
      <c r="G86" s="47">
        <v>12324176.4636</v>
      </c>
      <c r="H86" s="47">
        <v>3645971.7322999998</v>
      </c>
      <c r="I86" s="47">
        <v>3094253.5537999999</v>
      </c>
      <c r="J86" s="47">
        <v>0</v>
      </c>
      <c r="K86" s="47">
        <f t="shared" si="13"/>
        <v>3094253.5537999999</v>
      </c>
      <c r="L86" s="47">
        <v>63110611.105700001</v>
      </c>
      <c r="M86" s="48">
        <f t="shared" si="7"/>
        <v>172992621.5332</v>
      </c>
      <c r="N86" s="51"/>
      <c r="O86" s="167"/>
      <c r="P86" s="58">
        <v>3</v>
      </c>
      <c r="Q86" s="172"/>
      <c r="R86" s="59" t="s">
        <v>291</v>
      </c>
      <c r="S86" s="47">
        <v>140419391.52810001</v>
      </c>
      <c r="T86" s="60">
        <f t="shared" si="21"/>
        <v>-8911571.3699999992</v>
      </c>
      <c r="U86" s="60">
        <v>19055262.358800001</v>
      </c>
      <c r="V86" s="60">
        <v>3812108.4002999999</v>
      </c>
      <c r="W86" s="47">
        <v>4784239.6207999997</v>
      </c>
      <c r="X86" s="47">
        <f t="shared" si="16"/>
        <v>2392119.8103999998</v>
      </c>
      <c r="Y86" s="47">
        <f t="shared" si="20"/>
        <v>2392119.8103999998</v>
      </c>
      <c r="Z86" s="47">
        <v>84288080.784299999</v>
      </c>
      <c r="AA86" s="56">
        <f t="shared" si="15"/>
        <v>241055391.51189998</v>
      </c>
    </row>
    <row r="87" spans="1:27" ht="24.9" customHeight="1">
      <c r="A87" s="172"/>
      <c r="B87" s="167"/>
      <c r="C87" s="43">
        <v>9</v>
      </c>
      <c r="D87" s="47" t="s">
        <v>292</v>
      </c>
      <c r="E87" s="47">
        <v>100869978.4982</v>
      </c>
      <c r="F87" s="47">
        <v>0</v>
      </c>
      <c r="G87" s="47">
        <v>13688308.17</v>
      </c>
      <c r="H87" s="47">
        <v>4025111.4120999998</v>
      </c>
      <c r="I87" s="47">
        <v>3436748.5951</v>
      </c>
      <c r="J87" s="47">
        <v>0</v>
      </c>
      <c r="K87" s="47">
        <f t="shared" si="13"/>
        <v>3436748.5951</v>
      </c>
      <c r="L87" s="47">
        <v>71922432.502800003</v>
      </c>
      <c r="M87" s="48">
        <f t="shared" si="7"/>
        <v>193942579.17820001</v>
      </c>
      <c r="N87" s="51"/>
      <c r="O87" s="167"/>
      <c r="P87" s="58">
        <v>4</v>
      </c>
      <c r="Q87" s="172"/>
      <c r="R87" s="59" t="s">
        <v>293</v>
      </c>
      <c r="S87" s="47">
        <v>111182636.0817</v>
      </c>
      <c r="T87" s="60">
        <f t="shared" si="21"/>
        <v>-8911571.3699999992</v>
      </c>
      <c r="U87" s="60">
        <v>15087761.577</v>
      </c>
      <c r="V87" s="60">
        <v>3031380.6663000002</v>
      </c>
      <c r="W87" s="47">
        <v>3788111.9273999999</v>
      </c>
      <c r="X87" s="47">
        <f t="shared" si="16"/>
        <v>1894055.9637</v>
      </c>
      <c r="Y87" s="47">
        <f t="shared" si="20"/>
        <v>1894055.9637</v>
      </c>
      <c r="Z87" s="47">
        <v>66142701.341799997</v>
      </c>
      <c r="AA87" s="56">
        <f t="shared" si="15"/>
        <v>188426964.26049998</v>
      </c>
    </row>
    <row r="88" spans="1:27" ht="24.9" customHeight="1">
      <c r="A88" s="172"/>
      <c r="B88" s="167"/>
      <c r="C88" s="43">
        <v>10</v>
      </c>
      <c r="D88" s="47" t="s">
        <v>294</v>
      </c>
      <c r="E88" s="47">
        <v>159579942.1778</v>
      </c>
      <c r="F88" s="47">
        <v>0</v>
      </c>
      <c r="G88" s="47">
        <v>21655396.966800001</v>
      </c>
      <c r="H88" s="47">
        <v>5695878.5707999999</v>
      </c>
      <c r="I88" s="47">
        <v>5437060.1791000003</v>
      </c>
      <c r="J88" s="47">
        <v>0</v>
      </c>
      <c r="K88" s="47">
        <f t="shared" si="13"/>
        <v>5437060.1791000003</v>
      </c>
      <c r="L88" s="47">
        <v>110753772.4668</v>
      </c>
      <c r="M88" s="48">
        <f t="shared" si="7"/>
        <v>303122050.36129999</v>
      </c>
      <c r="N88" s="51"/>
      <c r="O88" s="167"/>
      <c r="P88" s="58">
        <v>5</v>
      </c>
      <c r="Q88" s="172"/>
      <c r="R88" s="59" t="s">
        <v>295</v>
      </c>
      <c r="S88" s="47">
        <v>152021197.77410001</v>
      </c>
      <c r="T88" s="60">
        <f t="shared" si="21"/>
        <v>-8911571.3699999992</v>
      </c>
      <c r="U88" s="60">
        <v>20629656.459899999</v>
      </c>
      <c r="V88" s="60">
        <v>3768946.4657999999</v>
      </c>
      <c r="W88" s="47">
        <v>5179525.6238000002</v>
      </c>
      <c r="X88" s="47">
        <f t="shared" si="16"/>
        <v>2589762.8119000001</v>
      </c>
      <c r="Y88" s="47">
        <f t="shared" si="20"/>
        <v>2589762.8119000001</v>
      </c>
      <c r="Z88" s="47">
        <v>83284927.387199998</v>
      </c>
      <c r="AA88" s="56">
        <f t="shared" si="15"/>
        <v>253382919.5289</v>
      </c>
    </row>
    <row r="89" spans="1:27" ht="24.9" customHeight="1">
      <c r="A89" s="172"/>
      <c r="B89" s="167"/>
      <c r="C89" s="43">
        <v>11</v>
      </c>
      <c r="D89" s="47" t="s">
        <v>296</v>
      </c>
      <c r="E89" s="47">
        <v>110908252.5267</v>
      </c>
      <c r="F89" s="47">
        <v>0</v>
      </c>
      <c r="G89" s="47">
        <v>15050527.044</v>
      </c>
      <c r="H89" s="47">
        <v>4328256.4176000003</v>
      </c>
      <c r="I89" s="47">
        <v>3778763.3912</v>
      </c>
      <c r="J89" s="47">
        <v>0</v>
      </c>
      <c r="K89" s="47">
        <f t="shared" si="13"/>
        <v>3778763.3912</v>
      </c>
      <c r="L89" s="47">
        <v>78968014.350999996</v>
      </c>
      <c r="M89" s="48">
        <f t="shared" ref="M89:M152" si="22">E89+F89+G89+H89+I89-J89+L89</f>
        <v>213033813.73050001</v>
      </c>
      <c r="N89" s="51"/>
      <c r="O89" s="167"/>
      <c r="P89" s="58">
        <v>6</v>
      </c>
      <c r="Q89" s="172"/>
      <c r="R89" s="59" t="s">
        <v>297</v>
      </c>
      <c r="S89" s="47">
        <v>118197593.8432</v>
      </c>
      <c r="T89" s="60">
        <f t="shared" si="21"/>
        <v>-8911571.3699999992</v>
      </c>
      <c r="U89" s="60">
        <v>16039708.8774</v>
      </c>
      <c r="V89" s="60">
        <v>2958653.3278000001</v>
      </c>
      <c r="W89" s="47">
        <v>4027119.0863999999</v>
      </c>
      <c r="X89" s="47">
        <f t="shared" si="16"/>
        <v>2013559.5432</v>
      </c>
      <c r="Y89" s="47">
        <f t="shared" si="20"/>
        <v>2013559.5432</v>
      </c>
      <c r="Z89" s="47">
        <v>64452399.977899998</v>
      </c>
      <c r="AA89" s="56">
        <f t="shared" si="15"/>
        <v>194750344.19949999</v>
      </c>
    </row>
    <row r="90" spans="1:27" ht="24.9" customHeight="1">
      <c r="A90" s="172"/>
      <c r="B90" s="167"/>
      <c r="C90" s="43">
        <v>12</v>
      </c>
      <c r="D90" s="47" t="s">
        <v>298</v>
      </c>
      <c r="E90" s="47">
        <v>135596474.03729999</v>
      </c>
      <c r="F90" s="47">
        <v>0</v>
      </c>
      <c r="G90" s="47">
        <v>18400780.4016</v>
      </c>
      <c r="H90" s="47">
        <v>4907396.2783000004</v>
      </c>
      <c r="I90" s="47">
        <v>4619917.6320000002</v>
      </c>
      <c r="J90" s="47">
        <v>0</v>
      </c>
      <c r="K90" s="47">
        <f t="shared" si="13"/>
        <v>4619917.6320000002</v>
      </c>
      <c r="L90" s="47">
        <v>92428164.498899996</v>
      </c>
      <c r="M90" s="48">
        <f t="shared" si="22"/>
        <v>255952732.84809998</v>
      </c>
      <c r="N90" s="51"/>
      <c r="O90" s="167"/>
      <c r="P90" s="58">
        <v>7</v>
      </c>
      <c r="Q90" s="172"/>
      <c r="R90" s="59" t="s">
        <v>299</v>
      </c>
      <c r="S90" s="47">
        <v>99178515.589399993</v>
      </c>
      <c r="T90" s="60">
        <f t="shared" si="21"/>
        <v>-8911571.3699999992</v>
      </c>
      <c r="U90" s="60">
        <v>13458772.4268</v>
      </c>
      <c r="V90" s="60">
        <v>2662484.36</v>
      </c>
      <c r="W90" s="47">
        <v>3379118.6428999999</v>
      </c>
      <c r="X90" s="47">
        <f t="shared" si="16"/>
        <v>1689559.3214499999</v>
      </c>
      <c r="Y90" s="47">
        <f t="shared" si="20"/>
        <v>1689559.3214499999</v>
      </c>
      <c r="Z90" s="47">
        <v>57568952.566</v>
      </c>
      <c r="AA90" s="56">
        <f t="shared" si="15"/>
        <v>165646712.89365</v>
      </c>
    </row>
    <row r="91" spans="1:27" ht="24.9" customHeight="1">
      <c r="A91" s="172"/>
      <c r="B91" s="167"/>
      <c r="C91" s="43">
        <v>13</v>
      </c>
      <c r="D91" s="47" t="s">
        <v>300</v>
      </c>
      <c r="E91" s="47">
        <v>99628798.319900006</v>
      </c>
      <c r="F91" s="47">
        <v>0</v>
      </c>
      <c r="G91" s="47">
        <v>13519876.918500001</v>
      </c>
      <c r="H91" s="47">
        <v>3965244.9936000002</v>
      </c>
      <c r="I91" s="47">
        <v>3394460.2576000001</v>
      </c>
      <c r="J91" s="47">
        <v>0</v>
      </c>
      <c r="K91" s="47">
        <f t="shared" si="13"/>
        <v>3394460.2576000001</v>
      </c>
      <c r="L91" s="47">
        <v>70531039.792099997</v>
      </c>
      <c r="M91" s="48">
        <f t="shared" si="22"/>
        <v>191039420.28170002</v>
      </c>
      <c r="N91" s="51"/>
      <c r="O91" s="167"/>
      <c r="P91" s="58">
        <v>8</v>
      </c>
      <c r="Q91" s="172"/>
      <c r="R91" s="59" t="s">
        <v>301</v>
      </c>
      <c r="S91" s="47">
        <v>116217547.83149999</v>
      </c>
      <c r="T91" s="60">
        <f t="shared" si="21"/>
        <v>-8911571.3699999992</v>
      </c>
      <c r="U91" s="60">
        <v>15771011.6853</v>
      </c>
      <c r="V91" s="60">
        <v>3080586.8654</v>
      </c>
      <c r="W91" s="47">
        <v>3959656.7906999998</v>
      </c>
      <c r="X91" s="47">
        <f t="shared" si="16"/>
        <v>1979828.3953499999</v>
      </c>
      <c r="Y91" s="47">
        <f t="shared" si="20"/>
        <v>1979828.3953499999</v>
      </c>
      <c r="Z91" s="47">
        <v>67286333.257499993</v>
      </c>
      <c r="AA91" s="56">
        <f t="shared" si="15"/>
        <v>195423736.66504997</v>
      </c>
    </row>
    <row r="92" spans="1:27" ht="24.9" customHeight="1">
      <c r="A92" s="172"/>
      <c r="B92" s="167"/>
      <c r="C92" s="43">
        <v>14</v>
      </c>
      <c r="D92" s="47" t="s">
        <v>302</v>
      </c>
      <c r="E92" s="47">
        <v>98782546.368799999</v>
      </c>
      <c r="F92" s="47">
        <v>0</v>
      </c>
      <c r="G92" s="47">
        <v>13405038.413699999</v>
      </c>
      <c r="H92" s="47">
        <v>4021053.2952000001</v>
      </c>
      <c r="I92" s="47">
        <v>3365627.5422999999</v>
      </c>
      <c r="J92" s="47">
        <v>0</v>
      </c>
      <c r="K92" s="47">
        <f t="shared" si="13"/>
        <v>3365627.5422999999</v>
      </c>
      <c r="L92" s="47">
        <v>71828115.282399997</v>
      </c>
      <c r="M92" s="48">
        <f t="shared" si="22"/>
        <v>191402380.90240002</v>
      </c>
      <c r="N92" s="51"/>
      <c r="O92" s="167"/>
      <c r="P92" s="58">
        <v>9</v>
      </c>
      <c r="Q92" s="172"/>
      <c r="R92" s="59" t="s">
        <v>303</v>
      </c>
      <c r="S92" s="47">
        <v>113975000.43080001</v>
      </c>
      <c r="T92" s="60">
        <f t="shared" si="21"/>
        <v>-8911571.3699999992</v>
      </c>
      <c r="U92" s="60">
        <v>15466692.397500001</v>
      </c>
      <c r="V92" s="60">
        <v>2908386.6238000002</v>
      </c>
      <c r="W92" s="47">
        <v>3883250.7820000001</v>
      </c>
      <c r="X92" s="47">
        <f t="shared" si="16"/>
        <v>1941625.3910000001</v>
      </c>
      <c r="Y92" s="47">
        <f t="shared" si="20"/>
        <v>1941625.3910000001</v>
      </c>
      <c r="Z92" s="47">
        <v>63284120.208499998</v>
      </c>
      <c r="AA92" s="56">
        <f t="shared" si="15"/>
        <v>188664253.68159997</v>
      </c>
    </row>
    <row r="93" spans="1:27" ht="24.9" customHeight="1">
      <c r="A93" s="172"/>
      <c r="B93" s="167"/>
      <c r="C93" s="43">
        <v>15</v>
      </c>
      <c r="D93" s="47" t="s">
        <v>304</v>
      </c>
      <c r="E93" s="47">
        <v>118560686.1617</v>
      </c>
      <c r="F93" s="47">
        <v>0</v>
      </c>
      <c r="G93" s="47">
        <v>16088981.412900001</v>
      </c>
      <c r="H93" s="47">
        <v>4487485.3975</v>
      </c>
      <c r="I93" s="47">
        <v>4039490.0323000001</v>
      </c>
      <c r="J93" s="47">
        <v>0</v>
      </c>
      <c r="K93" s="47">
        <f t="shared" si="13"/>
        <v>4039490.0323000001</v>
      </c>
      <c r="L93" s="47">
        <v>82668754.230299994</v>
      </c>
      <c r="M93" s="48">
        <f t="shared" si="22"/>
        <v>225845397.23469996</v>
      </c>
      <c r="N93" s="51"/>
      <c r="O93" s="167"/>
      <c r="P93" s="58">
        <v>10</v>
      </c>
      <c r="Q93" s="172"/>
      <c r="R93" s="59" t="s">
        <v>305</v>
      </c>
      <c r="S93" s="47">
        <v>120497433.80410001</v>
      </c>
      <c r="T93" s="60">
        <f t="shared" si="21"/>
        <v>-8911571.3699999992</v>
      </c>
      <c r="U93" s="60">
        <v>16351802.9067</v>
      </c>
      <c r="V93" s="60">
        <v>3064808.0244999998</v>
      </c>
      <c r="W93" s="47">
        <v>4105477.0973</v>
      </c>
      <c r="X93" s="47">
        <f t="shared" si="16"/>
        <v>2052738.54865</v>
      </c>
      <c r="Y93" s="47">
        <f t="shared" si="20"/>
        <v>2052738.54865</v>
      </c>
      <c r="Z93" s="47">
        <v>66919607.388499998</v>
      </c>
      <c r="AA93" s="56">
        <f t="shared" si="15"/>
        <v>199974819.30245</v>
      </c>
    </row>
    <row r="94" spans="1:27" ht="24.9" customHeight="1">
      <c r="A94" s="172"/>
      <c r="B94" s="167"/>
      <c r="C94" s="43">
        <v>16</v>
      </c>
      <c r="D94" s="47" t="s">
        <v>306</v>
      </c>
      <c r="E94" s="47">
        <v>113288090.5838</v>
      </c>
      <c r="F94" s="47">
        <v>0</v>
      </c>
      <c r="G94" s="47">
        <v>15373477.0152</v>
      </c>
      <c r="H94" s="47">
        <v>4415279.1162999999</v>
      </c>
      <c r="I94" s="47">
        <v>3859847.0306000002</v>
      </c>
      <c r="J94" s="47">
        <v>0</v>
      </c>
      <c r="K94" s="47">
        <f t="shared" si="13"/>
        <v>3859847.0306000002</v>
      </c>
      <c r="L94" s="47">
        <v>80990563.083499998</v>
      </c>
      <c r="M94" s="48">
        <f t="shared" si="22"/>
        <v>217927256.8294</v>
      </c>
      <c r="N94" s="51"/>
      <c r="O94" s="167"/>
      <c r="P94" s="58">
        <v>11</v>
      </c>
      <c r="Q94" s="172"/>
      <c r="R94" s="59" t="s">
        <v>107</v>
      </c>
      <c r="S94" s="47">
        <v>106072520.04449999</v>
      </c>
      <c r="T94" s="60">
        <f t="shared" si="21"/>
        <v>-8911571.3699999992</v>
      </c>
      <c r="U94" s="60">
        <v>14394306.060000001</v>
      </c>
      <c r="V94" s="60">
        <v>2883688.5079000001</v>
      </c>
      <c r="W94" s="47">
        <v>3614004.7818</v>
      </c>
      <c r="X94" s="47">
        <f t="shared" si="16"/>
        <v>1807002.3909</v>
      </c>
      <c r="Y94" s="47">
        <f t="shared" si="20"/>
        <v>1807002.3909</v>
      </c>
      <c r="Z94" s="47">
        <v>62710095.917000003</v>
      </c>
      <c r="AA94" s="56">
        <f t="shared" si="15"/>
        <v>178956041.5503</v>
      </c>
    </row>
    <row r="95" spans="1:27" ht="24.9" customHeight="1">
      <c r="A95" s="172"/>
      <c r="B95" s="167"/>
      <c r="C95" s="43">
        <v>17</v>
      </c>
      <c r="D95" s="47" t="s">
        <v>307</v>
      </c>
      <c r="E95" s="47">
        <v>94904127.9912</v>
      </c>
      <c r="F95" s="47">
        <v>0</v>
      </c>
      <c r="G95" s="47">
        <v>12878727.347100001</v>
      </c>
      <c r="H95" s="47">
        <v>3821046.9841999998</v>
      </c>
      <c r="I95" s="47">
        <v>3233485.6605000002</v>
      </c>
      <c r="J95" s="47">
        <v>0</v>
      </c>
      <c r="K95" s="47">
        <f t="shared" si="13"/>
        <v>3233485.6605000002</v>
      </c>
      <c r="L95" s="47">
        <v>67179644.058599994</v>
      </c>
      <c r="M95" s="48">
        <f t="shared" si="22"/>
        <v>182017032.04159999</v>
      </c>
      <c r="N95" s="51"/>
      <c r="O95" s="167"/>
      <c r="P95" s="58">
        <v>12</v>
      </c>
      <c r="Q95" s="172"/>
      <c r="R95" s="59" t="s">
        <v>308</v>
      </c>
      <c r="S95" s="47">
        <v>135423558.553</v>
      </c>
      <c r="T95" s="60">
        <f t="shared" si="21"/>
        <v>-8911571.3699999992</v>
      </c>
      <c r="U95" s="60">
        <v>18377315.338500001</v>
      </c>
      <c r="V95" s="60">
        <v>3370178.2511</v>
      </c>
      <c r="W95" s="47">
        <v>4614026.2202000003</v>
      </c>
      <c r="X95" s="47">
        <f t="shared" si="16"/>
        <v>2307013.1101000002</v>
      </c>
      <c r="Y95" s="47">
        <f t="shared" si="20"/>
        <v>2307013.1101000002</v>
      </c>
      <c r="Z95" s="47">
        <v>74016906.987399995</v>
      </c>
      <c r="AA95" s="56">
        <f t="shared" si="15"/>
        <v>224583400.87009999</v>
      </c>
    </row>
    <row r="96" spans="1:27" ht="24.9" customHeight="1">
      <c r="A96" s="172"/>
      <c r="B96" s="167"/>
      <c r="C96" s="43">
        <v>18</v>
      </c>
      <c r="D96" s="47" t="s">
        <v>309</v>
      </c>
      <c r="E96" s="47">
        <v>98337961.448599994</v>
      </c>
      <c r="F96" s="47">
        <v>0</v>
      </c>
      <c r="G96" s="47">
        <v>13344707.1285</v>
      </c>
      <c r="H96" s="47">
        <v>3892891.5904000001</v>
      </c>
      <c r="I96" s="47">
        <v>3350480.0539000002</v>
      </c>
      <c r="J96" s="47">
        <v>0</v>
      </c>
      <c r="K96" s="47">
        <f t="shared" si="13"/>
        <v>3350480.0539000002</v>
      </c>
      <c r="L96" s="47">
        <v>68849429.289900005</v>
      </c>
      <c r="M96" s="48">
        <f t="shared" si="22"/>
        <v>187775469.5113</v>
      </c>
      <c r="N96" s="51"/>
      <c r="O96" s="167"/>
      <c r="P96" s="58">
        <v>13</v>
      </c>
      <c r="Q96" s="172"/>
      <c r="R96" s="59" t="s">
        <v>310</v>
      </c>
      <c r="S96" s="47">
        <v>89387630.9296</v>
      </c>
      <c r="T96" s="60">
        <f t="shared" si="21"/>
        <v>-8911571.3699999992</v>
      </c>
      <c r="U96" s="60">
        <v>12130124.909700001</v>
      </c>
      <c r="V96" s="60">
        <v>2443162.1483999998</v>
      </c>
      <c r="W96" s="47">
        <v>3045532.6773000001</v>
      </c>
      <c r="X96" s="47">
        <f t="shared" si="16"/>
        <v>1522766.33865</v>
      </c>
      <c r="Y96" s="47">
        <f t="shared" si="20"/>
        <v>1522766.33865</v>
      </c>
      <c r="Z96" s="47">
        <v>52471548.469800003</v>
      </c>
      <c r="AA96" s="56">
        <f t="shared" si="15"/>
        <v>149043661.42614999</v>
      </c>
    </row>
    <row r="97" spans="1:27" ht="24.9" customHeight="1">
      <c r="A97" s="172"/>
      <c r="B97" s="167"/>
      <c r="C97" s="43">
        <v>19</v>
      </c>
      <c r="D97" s="47" t="s">
        <v>311</v>
      </c>
      <c r="E97" s="47">
        <v>106196648.64399999</v>
      </c>
      <c r="F97" s="47">
        <v>0</v>
      </c>
      <c r="G97" s="47">
        <v>14411150.621400001</v>
      </c>
      <c r="H97" s="47">
        <v>4111999.2489</v>
      </c>
      <c r="I97" s="47">
        <v>3618233.9786</v>
      </c>
      <c r="J97" s="47">
        <v>0</v>
      </c>
      <c r="K97" s="47">
        <f t="shared" si="13"/>
        <v>3618233.9786</v>
      </c>
      <c r="L97" s="47">
        <v>73941846.826100007</v>
      </c>
      <c r="M97" s="48">
        <f t="shared" si="22"/>
        <v>202279879.31900001</v>
      </c>
      <c r="N97" s="51"/>
      <c r="O97" s="167"/>
      <c r="P97" s="58">
        <v>14</v>
      </c>
      <c r="Q97" s="172"/>
      <c r="R97" s="59" t="s">
        <v>312</v>
      </c>
      <c r="S97" s="47">
        <v>129956193.7572</v>
      </c>
      <c r="T97" s="60">
        <f t="shared" si="21"/>
        <v>-8911571.3699999992</v>
      </c>
      <c r="U97" s="60">
        <v>17635380.271499999</v>
      </c>
      <c r="V97" s="60">
        <v>3351224.0257000001</v>
      </c>
      <c r="W97" s="47">
        <v>4427747.2181000002</v>
      </c>
      <c r="X97" s="47">
        <f t="shared" si="16"/>
        <v>2213873.6090500001</v>
      </c>
      <c r="Y97" s="47">
        <f t="shared" si="20"/>
        <v>2213873.6090500001</v>
      </c>
      <c r="Z97" s="47">
        <v>73576380.030499995</v>
      </c>
      <c r="AA97" s="56">
        <f t="shared" si="15"/>
        <v>217821480.32394999</v>
      </c>
    </row>
    <row r="98" spans="1:27" ht="24.9" customHeight="1">
      <c r="A98" s="172"/>
      <c r="B98" s="167"/>
      <c r="C98" s="43">
        <v>20</v>
      </c>
      <c r="D98" s="47" t="s">
        <v>313</v>
      </c>
      <c r="E98" s="47">
        <v>107468323.2678</v>
      </c>
      <c r="F98" s="47">
        <v>0</v>
      </c>
      <c r="G98" s="47">
        <v>14583720.0462</v>
      </c>
      <c r="H98" s="47">
        <v>4202681.6089000003</v>
      </c>
      <c r="I98" s="47">
        <v>3661561.3015000001</v>
      </c>
      <c r="J98" s="47">
        <v>0</v>
      </c>
      <c r="K98" s="47">
        <f t="shared" si="13"/>
        <v>3661561.3015000001</v>
      </c>
      <c r="L98" s="47">
        <v>76049452.024700001</v>
      </c>
      <c r="M98" s="48">
        <f t="shared" si="22"/>
        <v>205965738.24910003</v>
      </c>
      <c r="N98" s="51"/>
      <c r="O98" s="167"/>
      <c r="P98" s="58">
        <v>15</v>
      </c>
      <c r="Q98" s="172"/>
      <c r="R98" s="59" t="s">
        <v>314</v>
      </c>
      <c r="S98" s="47">
        <v>86779596.065899998</v>
      </c>
      <c r="T98" s="60">
        <f t="shared" si="21"/>
        <v>-8911571.3699999992</v>
      </c>
      <c r="U98" s="60">
        <v>11776208.0604</v>
      </c>
      <c r="V98" s="60">
        <v>2416097.8193999999</v>
      </c>
      <c r="W98" s="47">
        <v>2956674.1217999998</v>
      </c>
      <c r="X98" s="47">
        <f t="shared" si="16"/>
        <v>1478337.0608999999</v>
      </c>
      <c r="Y98" s="47">
        <f t="shared" si="20"/>
        <v>1478337.0608999999</v>
      </c>
      <c r="Z98" s="47">
        <v>51842529.545199998</v>
      </c>
      <c r="AA98" s="56">
        <f t="shared" si="15"/>
        <v>145381197.18179998</v>
      </c>
    </row>
    <row r="99" spans="1:27" ht="24.9" customHeight="1">
      <c r="A99" s="172"/>
      <c r="B99" s="168"/>
      <c r="C99" s="43">
        <v>21</v>
      </c>
      <c r="D99" s="47" t="s">
        <v>315</v>
      </c>
      <c r="E99" s="47">
        <v>103185416.13779999</v>
      </c>
      <c r="F99" s="47">
        <v>0</v>
      </c>
      <c r="G99" s="47">
        <v>14002518.8445</v>
      </c>
      <c r="H99" s="47">
        <v>4085173.9931999999</v>
      </c>
      <c r="I99" s="47">
        <v>3515638.0452000001</v>
      </c>
      <c r="J99" s="47">
        <v>0</v>
      </c>
      <c r="K99" s="47">
        <f t="shared" si="13"/>
        <v>3515638.0452000001</v>
      </c>
      <c r="L99" s="47">
        <v>73318384.354100004</v>
      </c>
      <c r="M99" s="48">
        <f t="shared" si="22"/>
        <v>198107131.37480003</v>
      </c>
      <c r="N99" s="51"/>
      <c r="O99" s="167"/>
      <c r="P99" s="58">
        <v>16</v>
      </c>
      <c r="Q99" s="172"/>
      <c r="R99" s="59" t="s">
        <v>316</v>
      </c>
      <c r="S99" s="47">
        <v>125810637.0214</v>
      </c>
      <c r="T99" s="60">
        <f t="shared" si="21"/>
        <v>-8911571.3699999992</v>
      </c>
      <c r="U99" s="60">
        <v>17072817.862199999</v>
      </c>
      <c r="V99" s="60">
        <v>3399222.5978999999</v>
      </c>
      <c r="W99" s="47">
        <v>4286503.6458000001</v>
      </c>
      <c r="X99" s="47">
        <f t="shared" si="16"/>
        <v>2143251.8229</v>
      </c>
      <c r="Y99" s="47">
        <f t="shared" si="20"/>
        <v>2143251.8229</v>
      </c>
      <c r="Z99" s="47">
        <v>74691944.737100005</v>
      </c>
      <c r="AA99" s="56">
        <f t="shared" si="15"/>
        <v>214206302.6715</v>
      </c>
    </row>
    <row r="100" spans="1:27" ht="24.9" customHeight="1">
      <c r="A100" s="43"/>
      <c r="B100" s="179" t="s">
        <v>317</v>
      </c>
      <c r="C100" s="180"/>
      <c r="D100" s="48"/>
      <c r="E100" s="48">
        <f>SUM(E79:E99)</f>
        <v>2327657606.6078</v>
      </c>
      <c r="F100" s="48">
        <f t="shared" ref="F100:L100" si="23">SUM(F79:F99)</f>
        <v>0</v>
      </c>
      <c r="G100" s="48">
        <f t="shared" si="23"/>
        <v>315868954.36199999</v>
      </c>
      <c r="H100" s="48">
        <f t="shared" si="23"/>
        <v>89794192.944499999</v>
      </c>
      <c r="I100" s="48">
        <f t="shared" si="23"/>
        <v>79305796.830799982</v>
      </c>
      <c r="J100" s="48">
        <f t="shared" si="23"/>
        <v>0</v>
      </c>
      <c r="K100" s="48">
        <f t="shared" si="13"/>
        <v>79305796.830799982</v>
      </c>
      <c r="L100" s="48">
        <f t="shared" si="23"/>
        <v>1632781299.6976998</v>
      </c>
      <c r="M100" s="48">
        <f t="shared" si="22"/>
        <v>4445407850.4427996</v>
      </c>
      <c r="N100" s="51"/>
      <c r="O100" s="167"/>
      <c r="P100" s="58">
        <v>17</v>
      </c>
      <c r="Q100" s="172"/>
      <c r="R100" s="59" t="s">
        <v>318</v>
      </c>
      <c r="S100" s="47">
        <v>157346584.74610001</v>
      </c>
      <c r="T100" s="60">
        <f t="shared" si="21"/>
        <v>-8911571.3699999992</v>
      </c>
      <c r="U100" s="60">
        <v>21352324.781100001</v>
      </c>
      <c r="V100" s="60">
        <v>4136432.8524000002</v>
      </c>
      <c r="W100" s="47">
        <v>5360967.2834000001</v>
      </c>
      <c r="X100" s="47">
        <f t="shared" si="16"/>
        <v>2680483.6417</v>
      </c>
      <c r="Y100" s="47">
        <f t="shared" si="20"/>
        <v>2680483.6417</v>
      </c>
      <c r="Z100" s="47">
        <v>91825907.340200007</v>
      </c>
      <c r="AA100" s="56">
        <f t="shared" si="15"/>
        <v>268430161.99150002</v>
      </c>
    </row>
    <row r="101" spans="1:27" ht="24.9" customHeight="1">
      <c r="A101" s="172">
        <v>5</v>
      </c>
      <c r="B101" s="166" t="s">
        <v>319</v>
      </c>
      <c r="C101" s="43">
        <v>1</v>
      </c>
      <c r="D101" s="47" t="s">
        <v>320</v>
      </c>
      <c r="E101" s="47">
        <v>173981766.9786</v>
      </c>
      <c r="F101" s="47">
        <v>0</v>
      </c>
      <c r="G101" s="47">
        <v>23609760.584100001</v>
      </c>
      <c r="H101" s="47">
        <v>4089857.3991</v>
      </c>
      <c r="I101" s="47">
        <v>5927745.8273999998</v>
      </c>
      <c r="J101" s="47">
        <v>0</v>
      </c>
      <c r="K101" s="47">
        <f t="shared" si="13"/>
        <v>5927745.8273999998</v>
      </c>
      <c r="L101" s="47">
        <v>93976930.868499994</v>
      </c>
      <c r="M101" s="48">
        <f t="shared" si="22"/>
        <v>301586061.6577</v>
      </c>
      <c r="N101" s="51"/>
      <c r="O101" s="167"/>
      <c r="P101" s="58">
        <v>18</v>
      </c>
      <c r="Q101" s="172"/>
      <c r="R101" s="59" t="s">
        <v>321</v>
      </c>
      <c r="S101" s="47">
        <v>118855913.771</v>
      </c>
      <c r="T101" s="60">
        <f t="shared" si="21"/>
        <v>-8911571.3699999992</v>
      </c>
      <c r="U101" s="60">
        <v>16129044.535800001</v>
      </c>
      <c r="V101" s="60">
        <v>3154957.0669999998</v>
      </c>
      <c r="W101" s="47">
        <v>4049548.7461999999</v>
      </c>
      <c r="X101" s="47">
        <f t="shared" si="16"/>
        <v>2024774.3731</v>
      </c>
      <c r="Y101" s="47">
        <f t="shared" si="20"/>
        <v>2024774.3731</v>
      </c>
      <c r="Z101" s="47">
        <v>69014817.423600003</v>
      </c>
      <c r="AA101" s="56">
        <f t="shared" si="15"/>
        <v>200267935.80049998</v>
      </c>
    </row>
    <row r="102" spans="1:27" ht="24.9" customHeight="1">
      <c r="A102" s="172"/>
      <c r="B102" s="167"/>
      <c r="C102" s="43">
        <v>2</v>
      </c>
      <c r="D102" s="47" t="s">
        <v>90</v>
      </c>
      <c r="E102" s="47">
        <v>210101307.6252</v>
      </c>
      <c r="F102" s="47">
        <v>0</v>
      </c>
      <c r="G102" s="47">
        <v>28511272.517700002</v>
      </c>
      <c r="H102" s="47">
        <v>5097557.6917000003</v>
      </c>
      <c r="I102" s="47">
        <v>7158377.4056000002</v>
      </c>
      <c r="J102" s="47">
        <v>0</v>
      </c>
      <c r="K102" s="47">
        <f t="shared" si="13"/>
        <v>7158377.4056000002</v>
      </c>
      <c r="L102" s="47">
        <v>117397520.8892</v>
      </c>
      <c r="M102" s="48">
        <f t="shared" si="22"/>
        <v>368266036.12940001</v>
      </c>
      <c r="N102" s="51"/>
      <c r="O102" s="167"/>
      <c r="P102" s="58">
        <v>19</v>
      </c>
      <c r="Q102" s="172"/>
      <c r="R102" s="59" t="s">
        <v>322</v>
      </c>
      <c r="S102" s="47">
        <v>112538239.8655</v>
      </c>
      <c r="T102" s="60">
        <f t="shared" si="21"/>
        <v>-8911571.3699999992</v>
      </c>
      <c r="U102" s="60">
        <v>15271720.3992</v>
      </c>
      <c r="V102" s="60">
        <v>2837725.1242</v>
      </c>
      <c r="W102" s="47">
        <v>3834298.8119999999</v>
      </c>
      <c r="X102" s="47">
        <f t="shared" si="16"/>
        <v>1917149.406</v>
      </c>
      <c r="Y102" s="47">
        <f t="shared" si="20"/>
        <v>1917149.406</v>
      </c>
      <c r="Z102" s="47">
        <v>61641832.293700002</v>
      </c>
      <c r="AA102" s="56">
        <f t="shared" si="15"/>
        <v>185295095.7186</v>
      </c>
    </row>
    <row r="103" spans="1:27" ht="24.9" customHeight="1">
      <c r="A103" s="172"/>
      <c r="B103" s="167"/>
      <c r="C103" s="43">
        <v>3</v>
      </c>
      <c r="D103" s="47" t="s">
        <v>323</v>
      </c>
      <c r="E103" s="47">
        <v>91887064.502800003</v>
      </c>
      <c r="F103" s="47">
        <v>0</v>
      </c>
      <c r="G103" s="47">
        <v>12469304.2926</v>
      </c>
      <c r="H103" s="47">
        <v>2586705.1776999999</v>
      </c>
      <c r="I103" s="47">
        <v>3130691.0687000002</v>
      </c>
      <c r="J103" s="47">
        <v>0</v>
      </c>
      <c r="K103" s="47">
        <f t="shared" si="13"/>
        <v>3130691.0687000002</v>
      </c>
      <c r="L103" s="47">
        <v>59041234.042800002</v>
      </c>
      <c r="M103" s="48">
        <f t="shared" si="22"/>
        <v>169114999.0846</v>
      </c>
      <c r="N103" s="51"/>
      <c r="O103" s="167"/>
      <c r="P103" s="58">
        <v>20</v>
      </c>
      <c r="Q103" s="172"/>
      <c r="R103" s="59" t="s">
        <v>324</v>
      </c>
      <c r="S103" s="47">
        <v>120668201.2296</v>
      </c>
      <c r="T103" s="60">
        <f t="shared" si="21"/>
        <v>-8911571.3699999992</v>
      </c>
      <c r="U103" s="60">
        <v>16374976.474199999</v>
      </c>
      <c r="V103" s="60">
        <v>3086735.3415999999</v>
      </c>
      <c r="W103" s="47">
        <v>4111295.3341000001</v>
      </c>
      <c r="X103" s="47">
        <f t="shared" si="16"/>
        <v>2055647.66705</v>
      </c>
      <c r="Y103" s="47">
        <f t="shared" si="20"/>
        <v>2055647.66705</v>
      </c>
      <c r="Z103" s="47">
        <v>67429233.819600001</v>
      </c>
      <c r="AA103" s="56">
        <f t="shared" si="15"/>
        <v>200703223.16205001</v>
      </c>
    </row>
    <row r="104" spans="1:27" ht="24.9" customHeight="1">
      <c r="A104" s="172"/>
      <c r="B104" s="167"/>
      <c r="C104" s="43">
        <v>4</v>
      </c>
      <c r="D104" s="47" t="s">
        <v>325</v>
      </c>
      <c r="E104" s="47">
        <v>108595497.1556</v>
      </c>
      <c r="F104" s="47">
        <v>0</v>
      </c>
      <c r="G104" s="47">
        <v>14736680.358899999</v>
      </c>
      <c r="H104" s="47">
        <v>2995624.8146000002</v>
      </c>
      <c r="I104" s="47">
        <v>3699965.3207999999</v>
      </c>
      <c r="J104" s="47">
        <v>0</v>
      </c>
      <c r="K104" s="47">
        <f t="shared" si="13"/>
        <v>3699965.3207999999</v>
      </c>
      <c r="L104" s="47">
        <v>68545189.966800004</v>
      </c>
      <c r="M104" s="48">
        <f t="shared" si="22"/>
        <v>198572957.61669999</v>
      </c>
      <c r="N104" s="51"/>
      <c r="O104" s="168"/>
      <c r="P104" s="58">
        <v>21</v>
      </c>
      <c r="Q104" s="172"/>
      <c r="R104" s="59" t="s">
        <v>326</v>
      </c>
      <c r="S104" s="47">
        <v>118069667.44410001</v>
      </c>
      <c r="T104" s="60">
        <f t="shared" si="21"/>
        <v>-8911571.3699999992</v>
      </c>
      <c r="U104" s="60">
        <v>16022348.944499999</v>
      </c>
      <c r="V104" s="60">
        <v>3032343.0898000002</v>
      </c>
      <c r="W104" s="47">
        <v>4022760.4882</v>
      </c>
      <c r="X104" s="47">
        <f t="shared" si="16"/>
        <v>2011380.2441</v>
      </c>
      <c r="Y104" s="47">
        <f t="shared" si="20"/>
        <v>2011380.2441</v>
      </c>
      <c r="Z104" s="47">
        <v>66165069.625200003</v>
      </c>
      <c r="AA104" s="56">
        <f t="shared" si="15"/>
        <v>196389237.9777</v>
      </c>
    </row>
    <row r="105" spans="1:27" ht="24.9" customHeight="1">
      <c r="A105" s="172"/>
      <c r="B105" s="167"/>
      <c r="C105" s="43">
        <v>5</v>
      </c>
      <c r="D105" s="47" t="s">
        <v>327</v>
      </c>
      <c r="E105" s="47">
        <v>137757860.41870001</v>
      </c>
      <c r="F105" s="47">
        <v>0</v>
      </c>
      <c r="G105" s="47">
        <v>18694085.934900001</v>
      </c>
      <c r="H105" s="47">
        <v>3612771.2075999998</v>
      </c>
      <c r="I105" s="47">
        <v>4693558.3879000004</v>
      </c>
      <c r="J105" s="47">
        <v>0</v>
      </c>
      <c r="K105" s="47">
        <f t="shared" si="13"/>
        <v>4693558.3879000004</v>
      </c>
      <c r="L105" s="47">
        <v>82888673.598800004</v>
      </c>
      <c r="M105" s="48">
        <f t="shared" si="22"/>
        <v>247646949.54790002</v>
      </c>
      <c r="N105" s="51"/>
      <c r="O105" s="43"/>
      <c r="P105" s="180" t="s">
        <v>328</v>
      </c>
      <c r="Q105" s="183"/>
      <c r="R105" s="48"/>
      <c r="S105" s="48">
        <f t="shared" ref="S105:Z105" si="24">SUM(S84:S104)</f>
        <v>2509692218.5569</v>
      </c>
      <c r="T105" s="48">
        <f t="shared" si="24"/>
        <v>-187142998.77000004</v>
      </c>
      <c r="U105" s="48">
        <f t="shared" si="24"/>
        <v>340571506.13100004</v>
      </c>
      <c r="V105" s="48">
        <f t="shared" si="24"/>
        <v>65734849.484800011</v>
      </c>
      <c r="W105" s="48">
        <f t="shared" si="24"/>
        <v>85507911.734499991</v>
      </c>
      <c r="X105" s="48">
        <f t="shared" si="24"/>
        <v>42753955.867249995</v>
      </c>
      <c r="Y105" s="48">
        <f t="shared" si="24"/>
        <v>42753955.867249995</v>
      </c>
      <c r="Z105" s="48">
        <f t="shared" si="24"/>
        <v>1437242978.3518</v>
      </c>
      <c r="AA105" s="56">
        <f t="shared" si="15"/>
        <v>4208852509.6217499</v>
      </c>
    </row>
    <row r="106" spans="1:27" ht="24.9" customHeight="1">
      <c r="A106" s="172"/>
      <c r="B106" s="167"/>
      <c r="C106" s="43">
        <v>6</v>
      </c>
      <c r="D106" s="47" t="s">
        <v>329</v>
      </c>
      <c r="E106" s="47">
        <v>91221156.029599994</v>
      </c>
      <c r="F106" s="47">
        <v>0</v>
      </c>
      <c r="G106" s="47">
        <v>12378938.8476</v>
      </c>
      <c r="H106" s="47">
        <v>2621818.3095</v>
      </c>
      <c r="I106" s="47">
        <v>3108002.8454999998</v>
      </c>
      <c r="J106" s="47">
        <v>0</v>
      </c>
      <c r="K106" s="47">
        <f t="shared" si="13"/>
        <v>3108002.8454999998</v>
      </c>
      <c r="L106" s="47">
        <v>59857320.203699999</v>
      </c>
      <c r="M106" s="48">
        <f t="shared" si="22"/>
        <v>169187236.23589998</v>
      </c>
      <c r="N106" s="51"/>
      <c r="O106" s="166">
        <v>23</v>
      </c>
      <c r="P106" s="58">
        <v>1</v>
      </c>
      <c r="Q106" s="172" t="s">
        <v>108</v>
      </c>
      <c r="R106" s="59" t="s">
        <v>330</v>
      </c>
      <c r="S106" s="47">
        <v>101971164.0934</v>
      </c>
      <c r="T106" s="47">
        <v>0</v>
      </c>
      <c r="U106" s="47">
        <v>13837741.807499999</v>
      </c>
      <c r="V106" s="47">
        <v>3230695.6224000002</v>
      </c>
      <c r="W106" s="47">
        <v>3474267.1743000001</v>
      </c>
      <c r="X106" s="47">
        <f t="shared" si="16"/>
        <v>1737133.58715</v>
      </c>
      <c r="Y106" s="47">
        <f t="shared" ref="Y106:Y169" si="25">W106-X106</f>
        <v>1737133.58715</v>
      </c>
      <c r="Z106" s="47">
        <v>64917987.4463</v>
      </c>
      <c r="AA106" s="56">
        <f t="shared" si="15"/>
        <v>185694722.55675</v>
      </c>
    </row>
    <row r="107" spans="1:27" ht="24.9" customHeight="1">
      <c r="A107" s="172"/>
      <c r="B107" s="167"/>
      <c r="C107" s="43">
        <v>7</v>
      </c>
      <c r="D107" s="47" t="s">
        <v>331</v>
      </c>
      <c r="E107" s="47">
        <v>145531670.82960001</v>
      </c>
      <c r="F107" s="47">
        <v>0</v>
      </c>
      <c r="G107" s="47">
        <v>19749011.4351</v>
      </c>
      <c r="H107" s="47">
        <v>3826043.0244</v>
      </c>
      <c r="I107" s="47">
        <v>4958420.4632000001</v>
      </c>
      <c r="J107" s="47">
        <v>0</v>
      </c>
      <c r="K107" s="47">
        <f t="shared" si="13"/>
        <v>4958420.4632000001</v>
      </c>
      <c r="L107" s="47">
        <v>87845456.703199998</v>
      </c>
      <c r="M107" s="48">
        <f t="shared" si="22"/>
        <v>261910602.45550001</v>
      </c>
      <c r="N107" s="51"/>
      <c r="O107" s="167"/>
      <c r="P107" s="58">
        <v>2</v>
      </c>
      <c r="Q107" s="172"/>
      <c r="R107" s="59" t="s">
        <v>332</v>
      </c>
      <c r="S107" s="47">
        <v>167685667.9289</v>
      </c>
      <c r="T107" s="47">
        <v>0</v>
      </c>
      <c r="U107" s="47">
        <v>22755364.2084</v>
      </c>
      <c r="V107" s="47">
        <v>3739639.87</v>
      </c>
      <c r="W107" s="47">
        <v>5713230.9663000004</v>
      </c>
      <c r="X107" s="47">
        <f t="shared" si="16"/>
        <v>2856615.4831500002</v>
      </c>
      <c r="Y107" s="47">
        <f t="shared" si="25"/>
        <v>2856615.4831500002</v>
      </c>
      <c r="Z107" s="47">
        <v>76746677.6382</v>
      </c>
      <c r="AA107" s="56">
        <f t="shared" si="15"/>
        <v>273783965.12865001</v>
      </c>
    </row>
    <row r="108" spans="1:27" ht="24.9" customHeight="1">
      <c r="A108" s="172"/>
      <c r="B108" s="167"/>
      <c r="C108" s="43">
        <v>8</v>
      </c>
      <c r="D108" s="47" t="s">
        <v>333</v>
      </c>
      <c r="E108" s="47">
        <v>146909980.30160001</v>
      </c>
      <c r="F108" s="47">
        <v>0</v>
      </c>
      <c r="G108" s="47">
        <v>19936051.475699998</v>
      </c>
      <c r="H108" s="47">
        <v>3605850.3407000001</v>
      </c>
      <c r="I108" s="47">
        <v>5005380.9544000002</v>
      </c>
      <c r="J108" s="47">
        <v>0</v>
      </c>
      <c r="K108" s="47">
        <f t="shared" si="13"/>
        <v>5005380.9544000002</v>
      </c>
      <c r="L108" s="47">
        <v>82727821.4208</v>
      </c>
      <c r="M108" s="48">
        <f t="shared" si="22"/>
        <v>258185084.4932</v>
      </c>
      <c r="N108" s="51"/>
      <c r="O108" s="167"/>
      <c r="P108" s="58">
        <v>3</v>
      </c>
      <c r="Q108" s="172"/>
      <c r="R108" s="59" t="s">
        <v>334</v>
      </c>
      <c r="S108" s="47">
        <v>128520538.6969</v>
      </c>
      <c r="T108" s="47">
        <v>0</v>
      </c>
      <c r="U108" s="47">
        <v>17440558.292100001</v>
      </c>
      <c r="V108" s="47">
        <v>3690660.4841</v>
      </c>
      <c r="W108" s="47">
        <v>4378832.9086999996</v>
      </c>
      <c r="X108" s="47">
        <f t="shared" si="16"/>
        <v>2189416.4543499998</v>
      </c>
      <c r="Y108" s="47">
        <f t="shared" si="25"/>
        <v>2189416.4543499998</v>
      </c>
      <c r="Z108" s="47">
        <v>75608317.228799999</v>
      </c>
      <c r="AA108" s="56">
        <f t="shared" si="15"/>
        <v>227449491.15625</v>
      </c>
    </row>
    <row r="109" spans="1:27" ht="24.9" customHeight="1">
      <c r="A109" s="172"/>
      <c r="B109" s="167"/>
      <c r="C109" s="43">
        <v>9</v>
      </c>
      <c r="D109" s="47" t="s">
        <v>335</v>
      </c>
      <c r="E109" s="47">
        <v>103334910.5475</v>
      </c>
      <c r="F109" s="47">
        <v>0</v>
      </c>
      <c r="G109" s="47">
        <v>14022805.610400001</v>
      </c>
      <c r="H109" s="47">
        <v>3032693.4437000002</v>
      </c>
      <c r="I109" s="47">
        <v>3520731.4882999999</v>
      </c>
      <c r="J109" s="47">
        <v>0</v>
      </c>
      <c r="K109" s="47">
        <f t="shared" si="13"/>
        <v>3520731.4882999999</v>
      </c>
      <c r="L109" s="47">
        <v>69406725.060100004</v>
      </c>
      <c r="M109" s="48">
        <f t="shared" si="22"/>
        <v>193317866.15000001</v>
      </c>
      <c r="N109" s="51"/>
      <c r="O109" s="167"/>
      <c r="P109" s="58">
        <v>4</v>
      </c>
      <c r="Q109" s="172"/>
      <c r="R109" s="59" t="s">
        <v>98</v>
      </c>
      <c r="S109" s="47">
        <v>78266148.953799993</v>
      </c>
      <c r="T109" s="47">
        <v>0</v>
      </c>
      <c r="U109" s="47">
        <v>10620912.011399999</v>
      </c>
      <c r="V109" s="47">
        <v>2791873.4267000002</v>
      </c>
      <c r="W109" s="47">
        <v>2666611.8303</v>
      </c>
      <c r="X109" s="47">
        <f t="shared" si="16"/>
        <v>1333305.91515</v>
      </c>
      <c r="Y109" s="47">
        <f t="shared" si="25"/>
        <v>1333305.91515</v>
      </c>
      <c r="Z109" s="47">
        <v>54719047.532799996</v>
      </c>
      <c r="AA109" s="56">
        <f t="shared" si="15"/>
        <v>147731287.83984998</v>
      </c>
    </row>
    <row r="110" spans="1:27" ht="24.9" customHeight="1">
      <c r="A110" s="172"/>
      <c r="B110" s="167"/>
      <c r="C110" s="43">
        <v>10</v>
      </c>
      <c r="D110" s="47" t="s">
        <v>336</v>
      </c>
      <c r="E110" s="47">
        <v>118348630.56479999</v>
      </c>
      <c r="F110" s="47">
        <v>0</v>
      </c>
      <c r="G110" s="47">
        <v>16060204.937999999</v>
      </c>
      <c r="H110" s="47">
        <v>3480355.2231000001</v>
      </c>
      <c r="I110" s="47">
        <v>4032265.0682000001</v>
      </c>
      <c r="J110" s="47">
        <v>0</v>
      </c>
      <c r="K110" s="47">
        <f t="shared" si="13"/>
        <v>4032265.0682000001</v>
      </c>
      <c r="L110" s="47">
        <v>79811111.245299995</v>
      </c>
      <c r="M110" s="48">
        <f t="shared" si="22"/>
        <v>221732567.03939998</v>
      </c>
      <c r="N110" s="51"/>
      <c r="O110" s="167"/>
      <c r="P110" s="58">
        <v>5</v>
      </c>
      <c r="Q110" s="172"/>
      <c r="R110" s="59" t="s">
        <v>337</v>
      </c>
      <c r="S110" s="47">
        <v>135799936.15059999</v>
      </c>
      <c r="T110" s="47">
        <v>0</v>
      </c>
      <c r="U110" s="47">
        <v>18428390.7183</v>
      </c>
      <c r="V110" s="47">
        <v>3718693.3667000001</v>
      </c>
      <c r="W110" s="47">
        <v>4626849.8015999999</v>
      </c>
      <c r="X110" s="47">
        <f t="shared" si="16"/>
        <v>2313424.9007999999</v>
      </c>
      <c r="Y110" s="47">
        <f t="shared" si="25"/>
        <v>2313424.9007999999</v>
      </c>
      <c r="Z110" s="47">
        <v>76259846.909899995</v>
      </c>
      <c r="AA110" s="56">
        <f t="shared" si="15"/>
        <v>236520292.04629999</v>
      </c>
    </row>
    <row r="111" spans="1:27" ht="24.9" customHeight="1">
      <c r="A111" s="172"/>
      <c r="B111" s="167"/>
      <c r="C111" s="43">
        <v>11</v>
      </c>
      <c r="D111" s="47" t="s">
        <v>338</v>
      </c>
      <c r="E111" s="47">
        <v>91574428.243499994</v>
      </c>
      <c r="F111" s="47">
        <v>0</v>
      </c>
      <c r="G111" s="47">
        <v>12426878.770500001</v>
      </c>
      <c r="H111" s="47">
        <v>2793092.9081999999</v>
      </c>
      <c r="I111" s="47">
        <v>3120039.2130999998</v>
      </c>
      <c r="J111" s="47">
        <v>0</v>
      </c>
      <c r="K111" s="47">
        <f t="shared" si="13"/>
        <v>3120039.2130999998</v>
      </c>
      <c r="L111" s="47">
        <v>63838019.808200002</v>
      </c>
      <c r="M111" s="48">
        <f t="shared" si="22"/>
        <v>173752458.94349998</v>
      </c>
      <c r="N111" s="51"/>
      <c r="O111" s="167"/>
      <c r="P111" s="58">
        <v>6</v>
      </c>
      <c r="Q111" s="172"/>
      <c r="R111" s="59" t="s">
        <v>339</v>
      </c>
      <c r="S111" s="47">
        <v>116718317.9905</v>
      </c>
      <c r="T111" s="47">
        <v>0</v>
      </c>
      <c r="U111" s="47">
        <v>15838967.446799999</v>
      </c>
      <c r="V111" s="47">
        <v>3708076.0580000002</v>
      </c>
      <c r="W111" s="47">
        <v>3976718.5635000002</v>
      </c>
      <c r="X111" s="47">
        <f t="shared" si="16"/>
        <v>1988359.2817500001</v>
      </c>
      <c r="Y111" s="47">
        <f t="shared" si="25"/>
        <v>1988359.2817500001</v>
      </c>
      <c r="Z111" s="47">
        <v>76013083.426899999</v>
      </c>
      <c r="AA111" s="56">
        <f t="shared" si="15"/>
        <v>214266804.20394999</v>
      </c>
    </row>
    <row r="112" spans="1:27" ht="24.9" customHeight="1">
      <c r="A112" s="172"/>
      <c r="B112" s="167"/>
      <c r="C112" s="43">
        <v>12</v>
      </c>
      <c r="D112" s="47" t="s">
        <v>340</v>
      </c>
      <c r="E112" s="47">
        <v>141812544.59909999</v>
      </c>
      <c r="F112" s="47">
        <v>0</v>
      </c>
      <c r="G112" s="47">
        <v>19244316.7119</v>
      </c>
      <c r="H112" s="47">
        <v>3884781.5070000002</v>
      </c>
      <c r="I112" s="47">
        <v>4831705.8413000004</v>
      </c>
      <c r="J112" s="47">
        <v>0</v>
      </c>
      <c r="K112" s="47">
        <f t="shared" ref="K112:K129" si="26">I112-J112</f>
        <v>4831705.8413000004</v>
      </c>
      <c r="L112" s="47">
        <v>89210634.355700001</v>
      </c>
      <c r="M112" s="48">
        <f t="shared" si="22"/>
        <v>258983983.01499999</v>
      </c>
      <c r="N112" s="51"/>
      <c r="O112" s="167"/>
      <c r="P112" s="58">
        <v>7</v>
      </c>
      <c r="Q112" s="172"/>
      <c r="R112" s="59" t="s">
        <v>341</v>
      </c>
      <c r="S112" s="47">
        <v>117976216.8283</v>
      </c>
      <c r="T112" s="47">
        <v>0</v>
      </c>
      <c r="U112" s="47">
        <v>16009667.4636</v>
      </c>
      <c r="V112" s="47">
        <v>3734931.9641</v>
      </c>
      <c r="W112" s="47">
        <v>4019576.5337999999</v>
      </c>
      <c r="X112" s="47">
        <f t="shared" si="16"/>
        <v>2009788.2668999999</v>
      </c>
      <c r="Y112" s="47">
        <f t="shared" si="25"/>
        <v>2009788.2668999999</v>
      </c>
      <c r="Z112" s="47">
        <v>76637258.264699996</v>
      </c>
      <c r="AA112" s="56">
        <f t="shared" si="15"/>
        <v>216367862.78759998</v>
      </c>
    </row>
    <row r="113" spans="1:27" ht="24.9" customHeight="1">
      <c r="A113" s="172"/>
      <c r="B113" s="167"/>
      <c r="C113" s="43">
        <v>13</v>
      </c>
      <c r="D113" s="47" t="s">
        <v>342</v>
      </c>
      <c r="E113" s="47">
        <v>116634050.1376</v>
      </c>
      <c r="F113" s="47">
        <v>0</v>
      </c>
      <c r="G113" s="47">
        <v>15827532.0879</v>
      </c>
      <c r="H113" s="47">
        <v>2975371.0109000001</v>
      </c>
      <c r="I113" s="47">
        <v>3973847.4627</v>
      </c>
      <c r="J113" s="47">
        <v>0</v>
      </c>
      <c r="K113" s="47">
        <f t="shared" si="26"/>
        <v>3973847.4627</v>
      </c>
      <c r="L113" s="47">
        <v>68074458.703600004</v>
      </c>
      <c r="M113" s="48">
        <f t="shared" si="22"/>
        <v>207485259.40270001</v>
      </c>
      <c r="N113" s="51"/>
      <c r="O113" s="167"/>
      <c r="P113" s="58">
        <v>8</v>
      </c>
      <c r="Q113" s="172"/>
      <c r="R113" s="59" t="s">
        <v>343</v>
      </c>
      <c r="S113" s="47">
        <v>139119843.2331</v>
      </c>
      <c r="T113" s="47">
        <v>0</v>
      </c>
      <c r="U113" s="47">
        <v>18878910.407099999</v>
      </c>
      <c r="V113" s="47">
        <v>4691072.1046000002</v>
      </c>
      <c r="W113" s="47">
        <v>4739962.6123000002</v>
      </c>
      <c r="X113" s="47">
        <f t="shared" si="16"/>
        <v>2369981.3061500001</v>
      </c>
      <c r="Y113" s="47">
        <f t="shared" si="25"/>
        <v>2369981.3061500001</v>
      </c>
      <c r="Z113" s="47">
        <v>98859506.682899997</v>
      </c>
      <c r="AA113" s="56">
        <f t="shared" si="15"/>
        <v>263919313.73385</v>
      </c>
    </row>
    <row r="114" spans="1:27" ht="24.9" customHeight="1">
      <c r="A114" s="172"/>
      <c r="B114" s="167"/>
      <c r="C114" s="43">
        <v>14</v>
      </c>
      <c r="D114" s="47" t="s">
        <v>344</v>
      </c>
      <c r="E114" s="47">
        <v>136191896.67179999</v>
      </c>
      <c r="F114" s="47">
        <v>1E-4</v>
      </c>
      <c r="G114" s="47">
        <v>18481580.741099998</v>
      </c>
      <c r="H114" s="47">
        <v>3685657.9284000001</v>
      </c>
      <c r="I114" s="47">
        <v>4640204.3222000003</v>
      </c>
      <c r="J114" s="47">
        <v>0</v>
      </c>
      <c r="K114" s="47">
        <f t="shared" si="26"/>
        <v>4640204.3222000003</v>
      </c>
      <c r="L114" s="47">
        <v>84582679.264400005</v>
      </c>
      <c r="M114" s="48">
        <f t="shared" si="22"/>
        <v>247582018.928</v>
      </c>
      <c r="N114" s="51"/>
      <c r="O114" s="167"/>
      <c r="P114" s="58">
        <v>9</v>
      </c>
      <c r="Q114" s="172"/>
      <c r="R114" s="59" t="s">
        <v>345</v>
      </c>
      <c r="S114" s="47">
        <v>100574525.8152</v>
      </c>
      <c r="T114" s="47">
        <v>0</v>
      </c>
      <c r="U114" s="47">
        <v>13648214.502599999</v>
      </c>
      <c r="V114" s="47">
        <v>3366630.2760999999</v>
      </c>
      <c r="W114" s="47">
        <v>3426682.2050000001</v>
      </c>
      <c r="X114" s="47">
        <f t="shared" si="16"/>
        <v>1713341.1025</v>
      </c>
      <c r="Y114" s="47">
        <f t="shared" si="25"/>
        <v>1713341.1025</v>
      </c>
      <c r="Z114" s="47">
        <v>68077329.383699998</v>
      </c>
      <c r="AA114" s="56">
        <f t="shared" si="15"/>
        <v>187380041.0801</v>
      </c>
    </row>
    <row r="115" spans="1:27" ht="24.9" customHeight="1">
      <c r="A115" s="172"/>
      <c r="B115" s="167"/>
      <c r="C115" s="43">
        <v>15</v>
      </c>
      <c r="D115" s="47" t="s">
        <v>346</v>
      </c>
      <c r="E115" s="47">
        <v>174526903.27970001</v>
      </c>
      <c r="F115" s="47">
        <v>0</v>
      </c>
      <c r="G115" s="47">
        <v>23683736.942699999</v>
      </c>
      <c r="H115" s="47">
        <v>4443980.1984999999</v>
      </c>
      <c r="I115" s="47">
        <v>5946319.2082000002</v>
      </c>
      <c r="J115" s="47">
        <v>0</v>
      </c>
      <c r="K115" s="47">
        <f t="shared" si="26"/>
        <v>5946319.2082000002</v>
      </c>
      <c r="L115" s="47">
        <v>102207319.3706</v>
      </c>
      <c r="M115" s="48">
        <f t="shared" si="22"/>
        <v>310808258.99970001</v>
      </c>
      <c r="N115" s="51"/>
      <c r="O115" s="167"/>
      <c r="P115" s="58">
        <v>10</v>
      </c>
      <c r="Q115" s="172"/>
      <c r="R115" s="59" t="s">
        <v>347</v>
      </c>
      <c r="S115" s="47">
        <v>133746728.3414</v>
      </c>
      <c r="T115" s="47">
        <v>0</v>
      </c>
      <c r="U115" s="47">
        <v>18149765.287799999</v>
      </c>
      <c r="V115" s="47">
        <v>3216774.1973999999</v>
      </c>
      <c r="W115" s="47">
        <v>4556894.8086999999</v>
      </c>
      <c r="X115" s="47">
        <f t="shared" si="16"/>
        <v>2278447.40435</v>
      </c>
      <c r="Y115" s="47">
        <f t="shared" si="25"/>
        <v>2278447.40435</v>
      </c>
      <c r="Z115" s="47">
        <v>64594430.939499997</v>
      </c>
      <c r="AA115" s="56">
        <f t="shared" si="15"/>
        <v>221986146.17044997</v>
      </c>
    </row>
    <row r="116" spans="1:27" ht="24.9" customHeight="1">
      <c r="A116" s="172"/>
      <c r="B116" s="167"/>
      <c r="C116" s="43">
        <v>16</v>
      </c>
      <c r="D116" s="47" t="s">
        <v>348</v>
      </c>
      <c r="E116" s="47">
        <v>130839353.50560001</v>
      </c>
      <c r="F116" s="47">
        <v>0</v>
      </c>
      <c r="G116" s="47">
        <v>17755227.257399999</v>
      </c>
      <c r="H116" s="47">
        <v>3504985.9081000001</v>
      </c>
      <c r="I116" s="47">
        <v>4457837.4277999997</v>
      </c>
      <c r="J116" s="47">
        <v>0</v>
      </c>
      <c r="K116" s="47">
        <f t="shared" si="26"/>
        <v>4457837.4277999997</v>
      </c>
      <c r="L116" s="47">
        <v>80383568.332300007</v>
      </c>
      <c r="M116" s="48">
        <f t="shared" si="22"/>
        <v>236940972.43120003</v>
      </c>
      <c r="N116" s="51"/>
      <c r="O116" s="167"/>
      <c r="P116" s="58">
        <v>11</v>
      </c>
      <c r="Q116" s="172"/>
      <c r="R116" s="59" t="s">
        <v>349</v>
      </c>
      <c r="S116" s="47">
        <v>106024957.53929999</v>
      </c>
      <c r="T116" s="47">
        <v>0</v>
      </c>
      <c r="U116" s="47">
        <v>14387851.710000001</v>
      </c>
      <c r="V116" s="47">
        <v>3122542.5177000002</v>
      </c>
      <c r="W116" s="47">
        <v>3612384.2812999999</v>
      </c>
      <c r="X116" s="47">
        <f t="shared" si="16"/>
        <v>1806192.14065</v>
      </c>
      <c r="Y116" s="47">
        <f t="shared" si="25"/>
        <v>1806192.14065</v>
      </c>
      <c r="Z116" s="47">
        <v>62404333.791299999</v>
      </c>
      <c r="AA116" s="56">
        <f t="shared" si="15"/>
        <v>187745877.69894999</v>
      </c>
    </row>
    <row r="117" spans="1:27" ht="24.9" customHeight="1">
      <c r="A117" s="172"/>
      <c r="B117" s="167"/>
      <c r="C117" s="43">
        <v>17</v>
      </c>
      <c r="D117" s="47" t="s">
        <v>350</v>
      </c>
      <c r="E117" s="47">
        <v>128690536.4992</v>
      </c>
      <c r="F117" s="47">
        <v>0</v>
      </c>
      <c r="G117" s="47">
        <v>17463627.419399999</v>
      </c>
      <c r="H117" s="47">
        <v>3419005.3239000002</v>
      </c>
      <c r="I117" s="47">
        <v>4384624.9226000002</v>
      </c>
      <c r="J117" s="47">
        <v>0</v>
      </c>
      <c r="K117" s="47">
        <f t="shared" si="26"/>
        <v>4384624.9226000002</v>
      </c>
      <c r="L117" s="47">
        <v>78385240.034099996</v>
      </c>
      <c r="M117" s="48">
        <f t="shared" si="22"/>
        <v>232343034.1992</v>
      </c>
      <c r="N117" s="51"/>
      <c r="O117" s="167"/>
      <c r="P117" s="58">
        <v>12</v>
      </c>
      <c r="Q117" s="172"/>
      <c r="R117" s="59" t="s">
        <v>351</v>
      </c>
      <c r="S117" s="47">
        <v>94174847.785799995</v>
      </c>
      <c r="T117" s="47">
        <v>0</v>
      </c>
      <c r="U117" s="47">
        <v>12779762.200200001</v>
      </c>
      <c r="V117" s="47">
        <v>3005347.5364000001</v>
      </c>
      <c r="W117" s="47">
        <v>3208638.2960000001</v>
      </c>
      <c r="X117" s="47">
        <f t="shared" si="16"/>
        <v>1604319.148</v>
      </c>
      <c r="Y117" s="47">
        <f t="shared" si="25"/>
        <v>1604319.148</v>
      </c>
      <c r="Z117" s="47">
        <v>59680532.2509</v>
      </c>
      <c r="AA117" s="56">
        <f t="shared" si="15"/>
        <v>171244808.92129999</v>
      </c>
    </row>
    <row r="118" spans="1:27" ht="24.9" customHeight="1">
      <c r="A118" s="172"/>
      <c r="B118" s="167"/>
      <c r="C118" s="43">
        <v>18</v>
      </c>
      <c r="D118" s="47" t="s">
        <v>352</v>
      </c>
      <c r="E118" s="47">
        <v>180978752.13690001</v>
      </c>
      <c r="F118" s="47">
        <v>0</v>
      </c>
      <c r="G118" s="47">
        <v>24559268.955600001</v>
      </c>
      <c r="H118" s="47">
        <v>4218466.6002000002</v>
      </c>
      <c r="I118" s="47">
        <v>6166140.6288000001</v>
      </c>
      <c r="J118" s="47">
        <v>0</v>
      </c>
      <c r="K118" s="47">
        <f t="shared" si="26"/>
        <v>6166140.6288000001</v>
      </c>
      <c r="L118" s="47">
        <v>96966017.400399998</v>
      </c>
      <c r="M118" s="48">
        <f t="shared" si="22"/>
        <v>312888645.72189999</v>
      </c>
      <c r="N118" s="51"/>
      <c r="O118" s="167"/>
      <c r="P118" s="58">
        <v>13</v>
      </c>
      <c r="Q118" s="172"/>
      <c r="R118" s="59" t="s">
        <v>353</v>
      </c>
      <c r="S118" s="47">
        <v>78797680.446600005</v>
      </c>
      <c r="T118" s="47">
        <v>0</v>
      </c>
      <c r="U118" s="47">
        <v>10693042.162799999</v>
      </c>
      <c r="V118" s="47">
        <v>2808847.6345000002</v>
      </c>
      <c r="W118" s="47">
        <v>2684721.6748000002</v>
      </c>
      <c r="X118" s="47">
        <f t="shared" si="16"/>
        <v>1342360.8374000001</v>
      </c>
      <c r="Y118" s="47">
        <f t="shared" si="25"/>
        <v>1342360.8374000001</v>
      </c>
      <c r="Z118" s="47">
        <v>55113555.664700001</v>
      </c>
      <c r="AA118" s="56">
        <f t="shared" si="15"/>
        <v>148755486.74599999</v>
      </c>
    </row>
    <row r="119" spans="1:27" ht="24.9" customHeight="1">
      <c r="A119" s="172"/>
      <c r="B119" s="167"/>
      <c r="C119" s="43">
        <v>19</v>
      </c>
      <c r="D119" s="47" t="s">
        <v>354</v>
      </c>
      <c r="E119" s="47">
        <v>100725170.3486</v>
      </c>
      <c r="F119" s="47">
        <v>0</v>
      </c>
      <c r="G119" s="47">
        <v>13668657.342599999</v>
      </c>
      <c r="H119" s="47">
        <v>2773703.4465999999</v>
      </c>
      <c r="I119" s="47">
        <v>3431814.8302000002</v>
      </c>
      <c r="J119" s="47">
        <v>0</v>
      </c>
      <c r="K119" s="47">
        <f t="shared" si="26"/>
        <v>3431814.8302000002</v>
      </c>
      <c r="L119" s="47">
        <v>63387377.258100003</v>
      </c>
      <c r="M119" s="48">
        <f t="shared" si="22"/>
        <v>183986723.22610003</v>
      </c>
      <c r="N119" s="51"/>
      <c r="O119" s="167"/>
      <c r="P119" s="58">
        <v>14</v>
      </c>
      <c r="Q119" s="172"/>
      <c r="R119" s="59" t="s">
        <v>355</v>
      </c>
      <c r="S119" s="47">
        <v>78463540.362100005</v>
      </c>
      <c r="T119" s="47">
        <v>0</v>
      </c>
      <c r="U119" s="47">
        <v>10647698.5185</v>
      </c>
      <c r="V119" s="47">
        <v>2821837.2864000001</v>
      </c>
      <c r="W119" s="47">
        <v>2673337.1655999999</v>
      </c>
      <c r="X119" s="47">
        <f t="shared" si="16"/>
        <v>1336668.5828</v>
      </c>
      <c r="Y119" s="47">
        <f t="shared" si="25"/>
        <v>1336668.5828</v>
      </c>
      <c r="Z119" s="47">
        <v>55415456.253799997</v>
      </c>
      <c r="AA119" s="56">
        <f t="shared" si="15"/>
        <v>148685201.0036</v>
      </c>
    </row>
    <row r="120" spans="1:27" ht="24.9" customHeight="1">
      <c r="A120" s="172"/>
      <c r="B120" s="168"/>
      <c r="C120" s="43">
        <v>20</v>
      </c>
      <c r="D120" s="47" t="s">
        <v>356</v>
      </c>
      <c r="E120" s="47">
        <v>112708517.52940001</v>
      </c>
      <c r="F120" s="47">
        <v>0</v>
      </c>
      <c r="G120" s="47">
        <v>15294827.503799999</v>
      </c>
      <c r="H120" s="47">
        <v>3244107.8445000001</v>
      </c>
      <c r="I120" s="47">
        <v>3840100.355</v>
      </c>
      <c r="J120" s="47">
        <v>0</v>
      </c>
      <c r="K120" s="47">
        <f t="shared" si="26"/>
        <v>3840100.355</v>
      </c>
      <c r="L120" s="47">
        <v>74320338.802399993</v>
      </c>
      <c r="M120" s="48">
        <f t="shared" si="22"/>
        <v>209407892.03510001</v>
      </c>
      <c r="N120" s="51"/>
      <c r="O120" s="167"/>
      <c r="P120" s="58">
        <v>15</v>
      </c>
      <c r="Q120" s="172"/>
      <c r="R120" s="59" t="s">
        <v>357</v>
      </c>
      <c r="S120" s="47">
        <v>89592310.163900003</v>
      </c>
      <c r="T120" s="47">
        <v>0</v>
      </c>
      <c r="U120" s="47">
        <v>12157900.3938</v>
      </c>
      <c r="V120" s="47">
        <v>3033417.1995000001</v>
      </c>
      <c r="W120" s="47">
        <v>3052506.3217000002</v>
      </c>
      <c r="X120" s="47">
        <f t="shared" si="16"/>
        <v>1526253.1608500001</v>
      </c>
      <c r="Y120" s="47">
        <f t="shared" si="25"/>
        <v>1526253.1608500001</v>
      </c>
      <c r="Z120" s="47">
        <v>60332916.770900004</v>
      </c>
      <c r="AA120" s="56">
        <f t="shared" si="15"/>
        <v>166642797.68895</v>
      </c>
    </row>
    <row r="121" spans="1:27" ht="24.9" customHeight="1">
      <c r="A121" s="43"/>
      <c r="B121" s="179" t="s">
        <v>358</v>
      </c>
      <c r="C121" s="180"/>
      <c r="D121" s="48"/>
      <c r="E121" s="48">
        <f>SUM(E101:E120)</f>
        <v>2642351997.9053993</v>
      </c>
      <c r="F121" s="48">
        <f t="shared" ref="F121:L121" si="27">SUM(F101:F120)</f>
        <v>1E-4</v>
      </c>
      <c r="G121" s="48">
        <f t="shared" si="27"/>
        <v>358573769.72789991</v>
      </c>
      <c r="H121" s="48">
        <f t="shared" si="27"/>
        <v>69892429.308400005</v>
      </c>
      <c r="I121" s="48">
        <f t="shared" si="27"/>
        <v>90027773.041900009</v>
      </c>
      <c r="J121" s="48">
        <f t="shared" si="27"/>
        <v>0</v>
      </c>
      <c r="K121" s="48">
        <f t="shared" si="26"/>
        <v>90027773.041900009</v>
      </c>
      <c r="L121" s="48">
        <f t="shared" si="27"/>
        <v>1602853637.329</v>
      </c>
      <c r="M121" s="48">
        <f t="shared" si="22"/>
        <v>4763699607.3127003</v>
      </c>
      <c r="N121" s="51"/>
      <c r="O121" s="168"/>
      <c r="P121" s="58">
        <v>16</v>
      </c>
      <c r="Q121" s="172"/>
      <c r="R121" s="59" t="s">
        <v>359</v>
      </c>
      <c r="S121" s="47">
        <v>108437697.8096</v>
      </c>
      <c r="T121" s="47">
        <v>0</v>
      </c>
      <c r="U121" s="47">
        <v>14715266.593499999</v>
      </c>
      <c r="V121" s="47">
        <v>3144151.0702999998</v>
      </c>
      <c r="W121" s="47">
        <v>3694588.9276999999</v>
      </c>
      <c r="X121" s="47">
        <f t="shared" si="16"/>
        <v>1847294.4638499999</v>
      </c>
      <c r="Y121" s="47">
        <f t="shared" si="25"/>
        <v>1847294.4638499999</v>
      </c>
      <c r="Z121" s="47">
        <v>62906551.619000003</v>
      </c>
      <c r="AA121" s="56">
        <f t="shared" si="15"/>
        <v>191050961.55624998</v>
      </c>
    </row>
    <row r="122" spans="1:27" ht="24.9" customHeight="1">
      <c r="A122" s="172">
        <v>6</v>
      </c>
      <c r="B122" s="166" t="s">
        <v>360</v>
      </c>
      <c r="C122" s="43">
        <v>1</v>
      </c>
      <c r="D122" s="47" t="s">
        <v>361</v>
      </c>
      <c r="E122" s="47">
        <v>127988890.8379</v>
      </c>
      <c r="F122" s="47">
        <v>0</v>
      </c>
      <c r="G122" s="47">
        <v>17368412.349599998</v>
      </c>
      <c r="H122" s="47">
        <v>3456602.8144</v>
      </c>
      <c r="I122" s="47">
        <v>4360719.1004999997</v>
      </c>
      <c r="J122" s="47">
        <f>I122/2</f>
        <v>2180359.5502499999</v>
      </c>
      <c r="K122" s="47">
        <f t="shared" si="26"/>
        <v>2180359.5502499999</v>
      </c>
      <c r="L122" s="47">
        <v>89270545.0167</v>
      </c>
      <c r="M122" s="48">
        <f t="shared" si="22"/>
        <v>240264810.56884998</v>
      </c>
      <c r="N122" s="51"/>
      <c r="O122" s="43"/>
      <c r="P122" s="180" t="s">
        <v>362</v>
      </c>
      <c r="Q122" s="183"/>
      <c r="R122" s="48"/>
      <c r="S122" s="48">
        <f t="shared" ref="S122:W122" si="28">SUM(S106:S121)</f>
        <v>1775870122.1393995</v>
      </c>
      <c r="T122" s="48">
        <f t="shared" si="28"/>
        <v>0</v>
      </c>
      <c r="U122" s="48">
        <f t="shared" si="28"/>
        <v>240990013.72440001</v>
      </c>
      <c r="V122" s="48">
        <f t="shared" si="28"/>
        <v>53825190.614899993</v>
      </c>
      <c r="W122" s="48">
        <f t="shared" si="28"/>
        <v>60505804.071600005</v>
      </c>
      <c r="X122" s="48">
        <f t="shared" ref="X122:Z122" si="29">SUM(X106:X121)</f>
        <v>30252902.035800003</v>
      </c>
      <c r="Y122" s="48">
        <f t="shared" si="29"/>
        <v>30252902.035800003</v>
      </c>
      <c r="Z122" s="48">
        <f t="shared" si="29"/>
        <v>1088286831.8043003</v>
      </c>
      <c r="AA122" s="56">
        <f t="shared" si="15"/>
        <v>3189225060.3188</v>
      </c>
    </row>
    <row r="123" spans="1:27" ht="24.9" customHeight="1">
      <c r="A123" s="172"/>
      <c r="B123" s="167"/>
      <c r="C123" s="43">
        <v>2</v>
      </c>
      <c r="D123" s="47" t="s">
        <v>363</v>
      </c>
      <c r="E123" s="47">
        <v>146931910.2721</v>
      </c>
      <c r="F123" s="47">
        <v>0</v>
      </c>
      <c r="G123" s="47">
        <v>19939027.427700002</v>
      </c>
      <c r="H123" s="47">
        <v>3978935.1696000001</v>
      </c>
      <c r="I123" s="47">
        <v>5006128.1328999996</v>
      </c>
      <c r="J123" s="47">
        <f t="shared" ref="J123:J153" si="30">I123/2</f>
        <v>2503064.0664499998</v>
      </c>
      <c r="K123" s="47">
        <f t="shared" si="26"/>
        <v>2503064.0664499998</v>
      </c>
      <c r="L123" s="47">
        <v>101410396.552</v>
      </c>
      <c r="M123" s="48">
        <f t="shared" si="22"/>
        <v>274763333.48785001</v>
      </c>
      <c r="N123" s="51"/>
      <c r="O123" s="166">
        <v>24</v>
      </c>
      <c r="P123" s="53">
        <v>1</v>
      </c>
      <c r="Q123" s="166" t="s">
        <v>109</v>
      </c>
      <c r="R123" s="47" t="s">
        <v>364</v>
      </c>
      <c r="S123" s="47">
        <v>152171963.09450001</v>
      </c>
      <c r="T123" s="47">
        <v>0</v>
      </c>
      <c r="U123" s="47">
        <v>20650115.690699998</v>
      </c>
      <c r="V123" s="47">
        <v>12840108.7459</v>
      </c>
      <c r="W123" s="47">
        <v>5184662.3607000001</v>
      </c>
      <c r="X123" s="47">
        <v>0</v>
      </c>
      <c r="Y123" s="47">
        <f t="shared" si="25"/>
        <v>5184662.3607000001</v>
      </c>
      <c r="Z123" s="47">
        <v>417624076.9659</v>
      </c>
      <c r="AA123" s="56">
        <f t="shared" si="15"/>
        <v>608470926.85769999</v>
      </c>
    </row>
    <row r="124" spans="1:27" ht="24.9" customHeight="1">
      <c r="A124" s="172"/>
      <c r="B124" s="167"/>
      <c r="C124" s="43">
        <v>3</v>
      </c>
      <c r="D124" s="57" t="s">
        <v>365</v>
      </c>
      <c r="E124" s="47">
        <v>97783342.358999997</v>
      </c>
      <c r="F124" s="47">
        <v>0</v>
      </c>
      <c r="G124" s="47">
        <v>13269443.932499999</v>
      </c>
      <c r="H124" s="47">
        <v>2796043.1534000002</v>
      </c>
      <c r="I124" s="47">
        <v>3331583.5879000002</v>
      </c>
      <c r="J124" s="47">
        <f t="shared" si="30"/>
        <v>1665791.7939500001</v>
      </c>
      <c r="K124" s="47">
        <f t="shared" si="26"/>
        <v>1665791.7939500001</v>
      </c>
      <c r="L124" s="47">
        <v>73918066.588799998</v>
      </c>
      <c r="M124" s="48">
        <f t="shared" si="22"/>
        <v>189432687.82765001</v>
      </c>
      <c r="N124" s="51"/>
      <c r="O124" s="167"/>
      <c r="P124" s="53">
        <v>2</v>
      </c>
      <c r="Q124" s="167"/>
      <c r="R124" s="57" t="s">
        <v>366</v>
      </c>
      <c r="S124" s="47">
        <v>195596946.1516</v>
      </c>
      <c r="T124" s="47">
        <v>0</v>
      </c>
      <c r="U124" s="47">
        <v>26542994.416499998</v>
      </c>
      <c r="V124" s="47">
        <v>14214265.570699999</v>
      </c>
      <c r="W124" s="47">
        <v>6664198.2126000002</v>
      </c>
      <c r="X124" s="47">
        <v>0</v>
      </c>
      <c r="Y124" s="47">
        <f t="shared" si="25"/>
        <v>6664198.2126000002</v>
      </c>
      <c r="Z124" s="47">
        <v>449561711.45169997</v>
      </c>
      <c r="AA124" s="56">
        <f t="shared" si="15"/>
        <v>692580115.80309999</v>
      </c>
    </row>
    <row r="125" spans="1:27" ht="24.9" customHeight="1">
      <c r="A125" s="172"/>
      <c r="B125" s="167"/>
      <c r="C125" s="43">
        <v>4</v>
      </c>
      <c r="D125" s="47" t="s">
        <v>367</v>
      </c>
      <c r="E125" s="47">
        <v>120571278.7189</v>
      </c>
      <c r="F125" s="47">
        <v>0</v>
      </c>
      <c r="G125" s="47">
        <v>16361823.8466</v>
      </c>
      <c r="H125" s="47">
        <v>3124854.8283000002</v>
      </c>
      <c r="I125" s="47">
        <v>4107993.0754999998</v>
      </c>
      <c r="J125" s="47">
        <f t="shared" si="30"/>
        <v>2053996.5377499999</v>
      </c>
      <c r="K125" s="47">
        <f t="shared" si="26"/>
        <v>2053996.5377499999</v>
      </c>
      <c r="L125" s="47">
        <v>81560183.485100001</v>
      </c>
      <c r="M125" s="48">
        <f t="shared" si="22"/>
        <v>223672137.41665</v>
      </c>
      <c r="N125" s="51"/>
      <c r="O125" s="167"/>
      <c r="P125" s="53">
        <v>3</v>
      </c>
      <c r="Q125" s="167"/>
      <c r="R125" s="47" t="s">
        <v>368</v>
      </c>
      <c r="S125" s="47">
        <v>315437375.16659999</v>
      </c>
      <c r="T125" s="47">
        <v>0</v>
      </c>
      <c r="U125" s="47">
        <v>42805640.132100001</v>
      </c>
      <c r="V125" s="47">
        <v>17853139.702399999</v>
      </c>
      <c r="W125" s="47">
        <v>10747290.4539</v>
      </c>
      <c r="X125" s="47">
        <v>0</v>
      </c>
      <c r="Y125" s="47">
        <f t="shared" si="25"/>
        <v>10747290.4539</v>
      </c>
      <c r="Z125" s="47">
        <v>534135051.16180003</v>
      </c>
      <c r="AA125" s="56">
        <f t="shared" si="15"/>
        <v>920978496.61679995</v>
      </c>
    </row>
    <row r="126" spans="1:27" ht="24.9" customHeight="1">
      <c r="A126" s="172"/>
      <c r="B126" s="167"/>
      <c r="C126" s="43">
        <v>5</v>
      </c>
      <c r="D126" s="47" t="s">
        <v>369</v>
      </c>
      <c r="E126" s="47">
        <v>126709902.0345</v>
      </c>
      <c r="F126" s="47">
        <v>0</v>
      </c>
      <c r="G126" s="47">
        <v>17194850.371800002</v>
      </c>
      <c r="H126" s="47">
        <v>3425198.3846</v>
      </c>
      <c r="I126" s="47">
        <v>4317142.5711000003</v>
      </c>
      <c r="J126" s="47">
        <f t="shared" si="30"/>
        <v>2158571.2855500001</v>
      </c>
      <c r="K126" s="47">
        <f t="shared" si="26"/>
        <v>2158571.2855500001</v>
      </c>
      <c r="L126" s="47">
        <v>88540655.107099995</v>
      </c>
      <c r="M126" s="48">
        <f t="shared" si="22"/>
        <v>238029177.18355</v>
      </c>
      <c r="N126" s="51"/>
      <c r="O126" s="167"/>
      <c r="P126" s="53">
        <v>4</v>
      </c>
      <c r="Q126" s="167"/>
      <c r="R126" s="47" t="s">
        <v>370</v>
      </c>
      <c r="S126" s="47">
        <v>123286649.57780001</v>
      </c>
      <c r="T126" s="47">
        <v>0</v>
      </c>
      <c r="U126" s="47">
        <v>16730306.458799999</v>
      </c>
      <c r="V126" s="47">
        <v>11971028.0846</v>
      </c>
      <c r="W126" s="47">
        <v>4200508.6837999998</v>
      </c>
      <c r="X126" s="47">
        <v>0</v>
      </c>
      <c r="Y126" s="47">
        <f t="shared" si="25"/>
        <v>4200508.6837999998</v>
      </c>
      <c r="Z126" s="47">
        <v>397425232.11900002</v>
      </c>
      <c r="AA126" s="56">
        <f t="shared" ref="AA126:AA189" si="31">S126+T126+U126+V126+W126-X126+Z126</f>
        <v>553613724.92400002</v>
      </c>
    </row>
    <row r="127" spans="1:27" ht="24.9" customHeight="1">
      <c r="A127" s="172"/>
      <c r="B127" s="167"/>
      <c r="C127" s="43">
        <v>6</v>
      </c>
      <c r="D127" s="47" t="s">
        <v>371</v>
      </c>
      <c r="E127" s="47">
        <v>124575503.4272</v>
      </c>
      <c r="F127" s="47">
        <v>0</v>
      </c>
      <c r="G127" s="47">
        <v>16905207.146400001</v>
      </c>
      <c r="H127" s="47">
        <v>3469457.6044000001</v>
      </c>
      <c r="I127" s="47">
        <v>4244421.3145000003</v>
      </c>
      <c r="J127" s="47">
        <f t="shared" si="30"/>
        <v>2122210.6572500002</v>
      </c>
      <c r="K127" s="47">
        <f t="shared" si="26"/>
        <v>2122210.6572500002</v>
      </c>
      <c r="L127" s="47">
        <v>89569311.196799994</v>
      </c>
      <c r="M127" s="48">
        <f t="shared" si="22"/>
        <v>236641690.03205001</v>
      </c>
      <c r="N127" s="51"/>
      <c r="O127" s="167"/>
      <c r="P127" s="53">
        <v>5</v>
      </c>
      <c r="Q127" s="167"/>
      <c r="R127" s="47" t="s">
        <v>372</v>
      </c>
      <c r="S127" s="47">
        <v>103652765.5544</v>
      </c>
      <c r="T127" s="47">
        <v>0</v>
      </c>
      <c r="U127" s="47">
        <v>14065939.329</v>
      </c>
      <c r="V127" s="47">
        <v>11353090.910499999</v>
      </c>
      <c r="W127" s="47">
        <v>3531561.1499000001</v>
      </c>
      <c r="X127" s="47">
        <v>0</v>
      </c>
      <c r="Y127" s="47">
        <f t="shared" si="25"/>
        <v>3531561.1499000001</v>
      </c>
      <c r="Z127" s="47">
        <v>383063369.45160002</v>
      </c>
      <c r="AA127" s="56">
        <f t="shared" si="31"/>
        <v>515666726.39540005</v>
      </c>
    </row>
    <row r="128" spans="1:27" ht="24.9" customHeight="1">
      <c r="A128" s="172"/>
      <c r="B128" s="167"/>
      <c r="C128" s="43">
        <v>7</v>
      </c>
      <c r="D128" s="47" t="s">
        <v>373</v>
      </c>
      <c r="E128" s="47">
        <v>172109579.23890001</v>
      </c>
      <c r="F128" s="47">
        <v>0</v>
      </c>
      <c r="G128" s="47">
        <v>23355700.029300001</v>
      </c>
      <c r="H128" s="47">
        <v>4280265.6695999997</v>
      </c>
      <c r="I128" s="47">
        <v>5863958.3809000002</v>
      </c>
      <c r="J128" s="47">
        <f t="shared" si="30"/>
        <v>2931979.1904500001</v>
      </c>
      <c r="K128" s="47">
        <f t="shared" si="26"/>
        <v>2931979.1904500001</v>
      </c>
      <c r="L128" s="47">
        <v>108413806.34999999</v>
      </c>
      <c r="M128" s="48">
        <f t="shared" si="22"/>
        <v>311091330.47825003</v>
      </c>
      <c r="N128" s="51"/>
      <c r="O128" s="167"/>
      <c r="P128" s="53">
        <v>6</v>
      </c>
      <c r="Q128" s="167"/>
      <c r="R128" s="47" t="s">
        <v>374</v>
      </c>
      <c r="S128" s="47">
        <v>115879967.7957</v>
      </c>
      <c r="T128" s="47">
        <v>0</v>
      </c>
      <c r="U128" s="47">
        <v>15725201.229599999</v>
      </c>
      <c r="V128" s="47">
        <v>11498563.9778</v>
      </c>
      <c r="W128" s="47">
        <v>3948155.0669</v>
      </c>
      <c r="X128" s="47">
        <v>0</v>
      </c>
      <c r="Y128" s="47">
        <f t="shared" si="25"/>
        <v>3948155.0669</v>
      </c>
      <c r="Z128" s="47">
        <v>386444399.5988</v>
      </c>
      <c r="AA128" s="56">
        <f t="shared" si="31"/>
        <v>533496287.6688</v>
      </c>
    </row>
    <row r="129" spans="1:27" ht="24.9" customHeight="1">
      <c r="A129" s="172"/>
      <c r="B129" s="168"/>
      <c r="C129" s="43">
        <v>8</v>
      </c>
      <c r="D129" s="47" t="s">
        <v>375</v>
      </c>
      <c r="E129" s="47">
        <v>158863575.15540001</v>
      </c>
      <c r="F129" s="47">
        <v>0</v>
      </c>
      <c r="G129" s="47">
        <v>21558184.170600001</v>
      </c>
      <c r="H129" s="47">
        <v>4488265.6125999996</v>
      </c>
      <c r="I129" s="47">
        <v>5412652.7751000002</v>
      </c>
      <c r="J129" s="47">
        <f t="shared" si="30"/>
        <v>2706326.3875500001</v>
      </c>
      <c r="K129" s="47">
        <f t="shared" si="26"/>
        <v>2706326.3875500001</v>
      </c>
      <c r="L129" s="47">
        <v>113248062.5519</v>
      </c>
      <c r="M129" s="48">
        <f t="shared" si="22"/>
        <v>300864413.87804997</v>
      </c>
      <c r="N129" s="51"/>
      <c r="O129" s="167"/>
      <c r="P129" s="53">
        <v>7</v>
      </c>
      <c r="Q129" s="167"/>
      <c r="R129" s="47" t="s">
        <v>376</v>
      </c>
      <c r="S129" s="47">
        <v>106395514.3167</v>
      </c>
      <c r="T129" s="47">
        <v>0</v>
      </c>
      <c r="U129" s="47">
        <v>14438137.190400001</v>
      </c>
      <c r="V129" s="47">
        <v>11132695.933900001</v>
      </c>
      <c r="W129" s="47">
        <v>3625009.5457000001</v>
      </c>
      <c r="X129" s="47">
        <v>0</v>
      </c>
      <c r="Y129" s="47">
        <f t="shared" si="25"/>
        <v>3625009.5457000001</v>
      </c>
      <c r="Z129" s="47">
        <v>377941032.55549997</v>
      </c>
      <c r="AA129" s="56">
        <f t="shared" si="31"/>
        <v>513532389.54219997</v>
      </c>
    </row>
    <row r="130" spans="1:27" ht="24.9" customHeight="1">
      <c r="A130" s="43"/>
      <c r="B130" s="179" t="s">
        <v>377</v>
      </c>
      <c r="C130" s="180"/>
      <c r="D130" s="48"/>
      <c r="E130" s="48">
        <f>SUM(E122:E129)</f>
        <v>1075533982.0439</v>
      </c>
      <c r="F130" s="48">
        <f t="shared" ref="F130:L130" si="32">SUM(F122:F129)</f>
        <v>0</v>
      </c>
      <c r="G130" s="48">
        <f t="shared" si="32"/>
        <v>145952649.27450001</v>
      </c>
      <c r="H130" s="48">
        <f t="shared" si="32"/>
        <v>29019623.236899998</v>
      </c>
      <c r="I130" s="48">
        <f t="shared" si="32"/>
        <v>36644598.9384</v>
      </c>
      <c r="J130" s="48">
        <f t="shared" si="32"/>
        <v>18322299.4692</v>
      </c>
      <c r="K130" s="48">
        <f t="shared" si="32"/>
        <v>18322299.4692</v>
      </c>
      <c r="L130" s="48">
        <f t="shared" si="32"/>
        <v>745931026.84840012</v>
      </c>
      <c r="M130" s="48">
        <f t="shared" si="22"/>
        <v>2014759580.8729002</v>
      </c>
      <c r="N130" s="51"/>
      <c r="O130" s="167"/>
      <c r="P130" s="53">
        <v>8</v>
      </c>
      <c r="Q130" s="167"/>
      <c r="R130" s="47" t="s">
        <v>378</v>
      </c>
      <c r="S130" s="47">
        <v>128354869.16240001</v>
      </c>
      <c r="T130" s="47">
        <v>0</v>
      </c>
      <c r="U130" s="47">
        <v>17418076.5231</v>
      </c>
      <c r="V130" s="47">
        <v>11784789.9464</v>
      </c>
      <c r="W130" s="47">
        <v>4373188.3755999999</v>
      </c>
      <c r="X130" s="47">
        <v>0</v>
      </c>
      <c r="Y130" s="47">
        <f t="shared" si="25"/>
        <v>4373188.3755999999</v>
      </c>
      <c r="Z130" s="47">
        <v>393096755.57349998</v>
      </c>
      <c r="AA130" s="56">
        <f t="shared" si="31"/>
        <v>555027679.58099997</v>
      </c>
    </row>
    <row r="131" spans="1:27" ht="24.9" customHeight="1">
      <c r="A131" s="172">
        <v>7</v>
      </c>
      <c r="B131" s="166" t="s">
        <v>379</v>
      </c>
      <c r="C131" s="43">
        <v>1</v>
      </c>
      <c r="D131" s="47" t="s">
        <v>380</v>
      </c>
      <c r="E131" s="47">
        <v>126585432.6691</v>
      </c>
      <c r="F131" s="47">
        <f>-6066891.24</f>
        <v>-6066891.2400000002</v>
      </c>
      <c r="G131" s="47">
        <v>17177959.568100002</v>
      </c>
      <c r="H131" s="47">
        <v>3232469.5192999998</v>
      </c>
      <c r="I131" s="47">
        <v>4312901.7670999998</v>
      </c>
      <c r="J131" s="47">
        <f t="shared" si="30"/>
        <v>2156450.8835499999</v>
      </c>
      <c r="K131" s="47">
        <f t="shared" ref="K131:K194" si="33">I131-J131</f>
        <v>2156450.8835499999</v>
      </c>
      <c r="L131" s="47">
        <v>70264998.894800007</v>
      </c>
      <c r="M131" s="48">
        <f t="shared" si="22"/>
        <v>213350420.29485005</v>
      </c>
      <c r="N131" s="51"/>
      <c r="O131" s="167"/>
      <c r="P131" s="53">
        <v>9</v>
      </c>
      <c r="Q131" s="167"/>
      <c r="R131" s="47" t="s">
        <v>381</v>
      </c>
      <c r="S131" s="47">
        <v>85707240.450000003</v>
      </c>
      <c r="T131" s="47">
        <v>0</v>
      </c>
      <c r="U131" s="47">
        <v>11630686.723200001</v>
      </c>
      <c r="V131" s="47">
        <v>10740811.8057</v>
      </c>
      <c r="W131" s="47">
        <v>2920137.8116000001</v>
      </c>
      <c r="X131" s="47">
        <v>0</v>
      </c>
      <c r="Y131" s="47">
        <f t="shared" si="25"/>
        <v>2920137.8116000001</v>
      </c>
      <c r="Z131" s="47">
        <v>368833009.49479997</v>
      </c>
      <c r="AA131" s="56">
        <f t="shared" si="31"/>
        <v>479831886.28530002</v>
      </c>
    </row>
    <row r="132" spans="1:27" ht="24.9" customHeight="1">
      <c r="A132" s="172"/>
      <c r="B132" s="167"/>
      <c r="C132" s="43">
        <v>2</v>
      </c>
      <c r="D132" s="47" t="s">
        <v>382</v>
      </c>
      <c r="E132" s="47">
        <v>111692490.9619</v>
      </c>
      <c r="F132" s="47">
        <f t="shared" ref="F132:F153" si="34">-6066891.24</f>
        <v>-6066891.2400000002</v>
      </c>
      <c r="G132" s="47">
        <v>15156950.1588</v>
      </c>
      <c r="H132" s="47">
        <v>2844073.4098999999</v>
      </c>
      <c r="I132" s="47">
        <v>3805483.2348000002</v>
      </c>
      <c r="J132" s="47">
        <f t="shared" si="30"/>
        <v>1902741.6174000001</v>
      </c>
      <c r="K132" s="47">
        <f t="shared" si="33"/>
        <v>1902741.6174000001</v>
      </c>
      <c r="L132" s="47">
        <v>61238043.052299999</v>
      </c>
      <c r="M132" s="48">
        <f t="shared" si="22"/>
        <v>186767407.9603</v>
      </c>
      <c r="N132" s="51"/>
      <c r="O132" s="167"/>
      <c r="P132" s="53">
        <v>10</v>
      </c>
      <c r="Q132" s="167"/>
      <c r="R132" s="47" t="s">
        <v>383</v>
      </c>
      <c r="S132" s="47">
        <v>146139474.18270001</v>
      </c>
      <c r="T132" s="47">
        <v>0</v>
      </c>
      <c r="U132" s="47">
        <v>19831491.870299999</v>
      </c>
      <c r="V132" s="47">
        <v>12643572.0634</v>
      </c>
      <c r="W132" s="47">
        <v>4979128.9861000003</v>
      </c>
      <c r="X132" s="47">
        <v>0</v>
      </c>
      <c r="Y132" s="47">
        <f t="shared" si="25"/>
        <v>4979128.9861000003</v>
      </c>
      <c r="Z132" s="47">
        <v>413056245.54079998</v>
      </c>
      <c r="AA132" s="56">
        <f t="shared" si="31"/>
        <v>596649912.64329994</v>
      </c>
    </row>
    <row r="133" spans="1:27" ht="24.9" customHeight="1">
      <c r="A133" s="172"/>
      <c r="B133" s="167"/>
      <c r="C133" s="43">
        <v>3</v>
      </c>
      <c r="D133" s="47" t="s">
        <v>384</v>
      </c>
      <c r="E133" s="47">
        <v>108151538.2177</v>
      </c>
      <c r="F133" s="47">
        <f t="shared" si="34"/>
        <v>-6066891.2400000002</v>
      </c>
      <c r="G133" s="47">
        <v>14676434.022600001</v>
      </c>
      <c r="H133" s="47">
        <v>2729085.2595000002</v>
      </c>
      <c r="I133" s="47">
        <v>3684839.1705999998</v>
      </c>
      <c r="J133" s="47">
        <f t="shared" si="30"/>
        <v>1842419.5852999999</v>
      </c>
      <c r="K133" s="47">
        <f t="shared" si="33"/>
        <v>1842419.5852999999</v>
      </c>
      <c r="L133" s="47">
        <v>58565531.8433</v>
      </c>
      <c r="M133" s="48">
        <f t="shared" si="22"/>
        <v>179898117.6884</v>
      </c>
      <c r="N133" s="51"/>
      <c r="O133" s="167"/>
      <c r="P133" s="53">
        <v>11</v>
      </c>
      <c r="Q133" s="167"/>
      <c r="R133" s="47" t="s">
        <v>385</v>
      </c>
      <c r="S133" s="47">
        <v>126330345.9253</v>
      </c>
      <c r="T133" s="47">
        <v>0</v>
      </c>
      <c r="U133" s="47">
        <v>17143343.6598</v>
      </c>
      <c r="V133" s="47">
        <v>11940561.5579</v>
      </c>
      <c r="W133" s="47">
        <v>4304210.6897999998</v>
      </c>
      <c r="X133" s="47">
        <v>0</v>
      </c>
      <c r="Y133" s="47">
        <f t="shared" si="25"/>
        <v>4304210.6897999998</v>
      </c>
      <c r="Z133" s="47">
        <v>396717140.60030001</v>
      </c>
      <c r="AA133" s="56">
        <f t="shared" si="31"/>
        <v>556435602.43309999</v>
      </c>
    </row>
    <row r="134" spans="1:27" ht="24.9" customHeight="1">
      <c r="A134" s="172"/>
      <c r="B134" s="167"/>
      <c r="C134" s="43">
        <v>4</v>
      </c>
      <c r="D134" s="47" t="s">
        <v>386</v>
      </c>
      <c r="E134" s="47">
        <v>128212234.8883</v>
      </c>
      <c r="F134" s="47">
        <f t="shared" si="34"/>
        <v>-6066891.2400000002</v>
      </c>
      <c r="G134" s="47">
        <v>17398720.695</v>
      </c>
      <c r="H134" s="47">
        <v>3384734.7217999999</v>
      </c>
      <c r="I134" s="47">
        <v>4368328.6710000001</v>
      </c>
      <c r="J134" s="47">
        <f t="shared" si="30"/>
        <v>2184164.3355</v>
      </c>
      <c r="K134" s="47">
        <f t="shared" si="33"/>
        <v>2184164.3355</v>
      </c>
      <c r="L134" s="47">
        <v>73803889.283999994</v>
      </c>
      <c r="M134" s="48">
        <f t="shared" si="22"/>
        <v>218916852.6846</v>
      </c>
      <c r="N134" s="51"/>
      <c r="O134" s="167"/>
      <c r="P134" s="53">
        <v>12</v>
      </c>
      <c r="Q134" s="167"/>
      <c r="R134" s="47" t="s">
        <v>387</v>
      </c>
      <c r="S134" s="47">
        <v>173697959.76519999</v>
      </c>
      <c r="T134" s="47">
        <v>0</v>
      </c>
      <c r="U134" s="47">
        <v>23571247.235399999</v>
      </c>
      <c r="V134" s="47">
        <v>13304033.643100001</v>
      </c>
      <c r="W134" s="47">
        <v>5918076.2072000001</v>
      </c>
      <c r="X134" s="47">
        <v>0</v>
      </c>
      <c r="Y134" s="47">
        <f t="shared" si="25"/>
        <v>5918076.2072000001</v>
      </c>
      <c r="Z134" s="47">
        <v>428406444.39850003</v>
      </c>
      <c r="AA134" s="56">
        <f t="shared" si="31"/>
        <v>644897761.24940002</v>
      </c>
    </row>
    <row r="135" spans="1:27" ht="24.9" customHeight="1">
      <c r="A135" s="172"/>
      <c r="B135" s="167"/>
      <c r="C135" s="43">
        <v>5</v>
      </c>
      <c r="D135" s="47" t="s">
        <v>388</v>
      </c>
      <c r="E135" s="47">
        <v>166399518.84169999</v>
      </c>
      <c r="F135" s="47">
        <f t="shared" si="34"/>
        <v>-6066891.2400000002</v>
      </c>
      <c r="G135" s="47">
        <v>22580830.563299999</v>
      </c>
      <c r="H135" s="47">
        <v>4336215.9971000003</v>
      </c>
      <c r="I135" s="47">
        <v>5669410.4868000001</v>
      </c>
      <c r="J135" s="47">
        <f t="shared" si="30"/>
        <v>2834705.2434</v>
      </c>
      <c r="K135" s="47">
        <f t="shared" si="33"/>
        <v>2834705.2434</v>
      </c>
      <c r="L135" s="47">
        <v>95917858.113900006</v>
      </c>
      <c r="M135" s="48">
        <f t="shared" si="22"/>
        <v>286002237.5194</v>
      </c>
      <c r="N135" s="51"/>
      <c r="O135" s="167"/>
      <c r="P135" s="53">
        <v>13</v>
      </c>
      <c r="Q135" s="167"/>
      <c r="R135" s="47" t="s">
        <v>389</v>
      </c>
      <c r="S135" s="47">
        <v>187929969.0451</v>
      </c>
      <c r="T135" s="47">
        <v>0</v>
      </c>
      <c r="U135" s="47">
        <v>25502566.4628</v>
      </c>
      <c r="V135" s="47">
        <v>14099559.404300001</v>
      </c>
      <c r="W135" s="47">
        <v>6402976.0637999997</v>
      </c>
      <c r="X135" s="47">
        <v>0</v>
      </c>
      <c r="Y135" s="47">
        <f t="shared" si="25"/>
        <v>6402976.0637999997</v>
      </c>
      <c r="Z135" s="47">
        <v>446895754.0072</v>
      </c>
      <c r="AA135" s="56">
        <f t="shared" si="31"/>
        <v>680830824.98320007</v>
      </c>
    </row>
    <row r="136" spans="1:27" ht="24.9" customHeight="1">
      <c r="A136" s="172"/>
      <c r="B136" s="167"/>
      <c r="C136" s="43">
        <v>6</v>
      </c>
      <c r="D136" s="47" t="s">
        <v>390</v>
      </c>
      <c r="E136" s="47">
        <v>135950492.48820001</v>
      </c>
      <c r="F136" s="47">
        <f t="shared" si="34"/>
        <v>-6066891.2400000002</v>
      </c>
      <c r="G136" s="47">
        <v>18448821.589499999</v>
      </c>
      <c r="H136" s="47">
        <v>3310425.8210999998</v>
      </c>
      <c r="I136" s="47">
        <v>4631979.4177000001</v>
      </c>
      <c r="J136" s="47">
        <f t="shared" si="30"/>
        <v>2315989.7088500001</v>
      </c>
      <c r="K136" s="47">
        <f t="shared" si="33"/>
        <v>2315989.7088500001</v>
      </c>
      <c r="L136" s="47">
        <v>72076829.849299997</v>
      </c>
      <c r="M136" s="48">
        <f t="shared" si="22"/>
        <v>226035668.21695</v>
      </c>
      <c r="N136" s="51"/>
      <c r="O136" s="167"/>
      <c r="P136" s="53">
        <v>14</v>
      </c>
      <c r="Q136" s="167"/>
      <c r="R136" s="47" t="s">
        <v>391</v>
      </c>
      <c r="S136" s="47">
        <v>101165608.0968</v>
      </c>
      <c r="T136" s="47">
        <v>0</v>
      </c>
      <c r="U136" s="47">
        <v>13728425.8452</v>
      </c>
      <c r="V136" s="47">
        <v>11304509.9801</v>
      </c>
      <c r="W136" s="47">
        <v>3446821.0155000002</v>
      </c>
      <c r="X136" s="47">
        <v>0</v>
      </c>
      <c r="Y136" s="47">
        <f t="shared" si="25"/>
        <v>3446821.0155000002</v>
      </c>
      <c r="Z136" s="47">
        <v>381934269.79650003</v>
      </c>
      <c r="AA136" s="56">
        <f t="shared" si="31"/>
        <v>511579634.73410004</v>
      </c>
    </row>
    <row r="137" spans="1:27" ht="24.9" customHeight="1">
      <c r="A137" s="172"/>
      <c r="B137" s="167"/>
      <c r="C137" s="43">
        <v>7</v>
      </c>
      <c r="D137" s="47" t="s">
        <v>392</v>
      </c>
      <c r="E137" s="47">
        <v>128961732.8874</v>
      </c>
      <c r="F137" s="47">
        <f t="shared" si="34"/>
        <v>-6066891.2400000002</v>
      </c>
      <c r="G137" s="47">
        <v>17500429.446600001</v>
      </c>
      <c r="H137" s="47">
        <v>3139077.6614000001</v>
      </c>
      <c r="I137" s="47">
        <v>4393864.8734999998</v>
      </c>
      <c r="J137" s="47">
        <f t="shared" si="30"/>
        <v>2196932.4367499999</v>
      </c>
      <c r="K137" s="47">
        <f t="shared" si="33"/>
        <v>2196932.4367499999</v>
      </c>
      <c r="L137" s="47">
        <v>68094420.567200005</v>
      </c>
      <c r="M137" s="48">
        <f t="shared" si="22"/>
        <v>213825701.75935</v>
      </c>
      <c r="N137" s="51"/>
      <c r="O137" s="167"/>
      <c r="P137" s="53">
        <v>15</v>
      </c>
      <c r="Q137" s="167"/>
      <c r="R137" s="47" t="s">
        <v>393</v>
      </c>
      <c r="S137" s="47">
        <v>122072553.5801</v>
      </c>
      <c r="T137" s="47">
        <v>0</v>
      </c>
      <c r="U137" s="47">
        <v>16565550.5976</v>
      </c>
      <c r="V137" s="47">
        <v>11968294.066299999</v>
      </c>
      <c r="W137" s="47">
        <v>4159143.128</v>
      </c>
      <c r="X137" s="47">
        <v>0</v>
      </c>
      <c r="Y137" s="47">
        <f t="shared" si="25"/>
        <v>4159143.128</v>
      </c>
      <c r="Z137" s="47">
        <v>397361689.09740001</v>
      </c>
      <c r="AA137" s="56">
        <f t="shared" si="31"/>
        <v>552127230.46940005</v>
      </c>
    </row>
    <row r="138" spans="1:27" ht="24.9" customHeight="1">
      <c r="A138" s="172"/>
      <c r="B138" s="167"/>
      <c r="C138" s="43">
        <v>8</v>
      </c>
      <c r="D138" s="47" t="s">
        <v>394</v>
      </c>
      <c r="E138" s="47">
        <v>110823587.81820001</v>
      </c>
      <c r="F138" s="47">
        <f t="shared" si="34"/>
        <v>-6066891.2400000002</v>
      </c>
      <c r="G138" s="47">
        <v>15039037.83</v>
      </c>
      <c r="H138" s="47">
        <v>2884666.8383999998</v>
      </c>
      <c r="I138" s="47">
        <v>3775878.7648999998</v>
      </c>
      <c r="J138" s="47">
        <f t="shared" si="30"/>
        <v>1887939.3824499999</v>
      </c>
      <c r="K138" s="47">
        <f t="shared" si="33"/>
        <v>1887939.3824499999</v>
      </c>
      <c r="L138" s="47">
        <v>62181500.202699997</v>
      </c>
      <c r="M138" s="48">
        <f t="shared" si="22"/>
        <v>186749840.83175001</v>
      </c>
      <c r="N138" s="51"/>
      <c r="O138" s="167"/>
      <c r="P138" s="53">
        <v>16</v>
      </c>
      <c r="Q138" s="167"/>
      <c r="R138" s="47" t="s">
        <v>395</v>
      </c>
      <c r="S138" s="47">
        <v>182751784.0086</v>
      </c>
      <c r="T138" s="47">
        <v>-1E-4</v>
      </c>
      <c r="U138" s="47">
        <v>24799873.812600002</v>
      </c>
      <c r="V138" s="47">
        <v>13901042.7041</v>
      </c>
      <c r="W138" s="47">
        <v>6226549.7342999997</v>
      </c>
      <c r="X138" s="47">
        <v>0</v>
      </c>
      <c r="Y138" s="47">
        <f t="shared" si="25"/>
        <v>6226549.7342999997</v>
      </c>
      <c r="Z138" s="47">
        <v>442281903.75700003</v>
      </c>
      <c r="AA138" s="56">
        <f t="shared" si="31"/>
        <v>669961154.0165</v>
      </c>
    </row>
    <row r="139" spans="1:27" ht="24.9" customHeight="1">
      <c r="A139" s="172"/>
      <c r="B139" s="167"/>
      <c r="C139" s="43">
        <v>9</v>
      </c>
      <c r="D139" s="47" t="s">
        <v>396</v>
      </c>
      <c r="E139" s="47">
        <v>139998774.861</v>
      </c>
      <c r="F139" s="47">
        <f t="shared" si="34"/>
        <v>-6066891.2400000002</v>
      </c>
      <c r="G139" s="47">
        <v>18998183.625599999</v>
      </c>
      <c r="H139" s="47">
        <v>3513448.1343999999</v>
      </c>
      <c r="I139" s="47">
        <v>4769908.7588999998</v>
      </c>
      <c r="J139" s="47">
        <f t="shared" si="30"/>
        <v>2384954.3794499999</v>
      </c>
      <c r="K139" s="47">
        <f t="shared" si="33"/>
        <v>2384954.3794499999</v>
      </c>
      <c r="L139" s="47">
        <v>76795397.859400004</v>
      </c>
      <c r="M139" s="48">
        <f t="shared" si="22"/>
        <v>235623867.61985001</v>
      </c>
      <c r="N139" s="51"/>
      <c r="O139" s="167"/>
      <c r="P139" s="53">
        <v>17</v>
      </c>
      <c r="Q139" s="167"/>
      <c r="R139" s="47" t="s">
        <v>397</v>
      </c>
      <c r="S139" s="47">
        <v>177327529.03619999</v>
      </c>
      <c r="T139" s="47">
        <v>0</v>
      </c>
      <c r="U139" s="47">
        <v>24063788.856600001</v>
      </c>
      <c r="V139" s="47">
        <v>13686869.764599999</v>
      </c>
      <c r="W139" s="47">
        <v>6041739.5357999997</v>
      </c>
      <c r="X139" s="47">
        <v>0</v>
      </c>
      <c r="Y139" s="47">
        <f t="shared" si="25"/>
        <v>6041739.5357999997</v>
      </c>
      <c r="Z139" s="47">
        <v>437304177.1006</v>
      </c>
      <c r="AA139" s="56">
        <f t="shared" si="31"/>
        <v>658424104.2938</v>
      </c>
    </row>
    <row r="140" spans="1:27" ht="24.9" customHeight="1">
      <c r="A140" s="172"/>
      <c r="B140" s="167"/>
      <c r="C140" s="43">
        <v>10</v>
      </c>
      <c r="D140" s="47" t="s">
        <v>398</v>
      </c>
      <c r="E140" s="47">
        <v>132454711.918</v>
      </c>
      <c r="F140" s="47">
        <f t="shared" si="34"/>
        <v>-6066891.2400000002</v>
      </c>
      <c r="G140" s="47">
        <v>17974435.4307</v>
      </c>
      <c r="H140" s="47">
        <v>3519296.2363</v>
      </c>
      <c r="I140" s="47">
        <v>4512874.4228999997</v>
      </c>
      <c r="J140" s="47">
        <f t="shared" si="30"/>
        <v>2256437.2114499998</v>
      </c>
      <c r="K140" s="47">
        <f t="shared" si="33"/>
        <v>2256437.2114499998</v>
      </c>
      <c r="L140" s="47">
        <v>76931317.237399995</v>
      </c>
      <c r="M140" s="48">
        <f t="shared" si="22"/>
        <v>227069306.79384997</v>
      </c>
      <c r="N140" s="51"/>
      <c r="O140" s="167"/>
      <c r="P140" s="53">
        <v>18</v>
      </c>
      <c r="Q140" s="167"/>
      <c r="R140" s="47" t="s">
        <v>399</v>
      </c>
      <c r="S140" s="47">
        <v>181066236.72870001</v>
      </c>
      <c r="T140" s="47">
        <v>0</v>
      </c>
      <c r="U140" s="47">
        <v>24571140.833999999</v>
      </c>
      <c r="V140" s="47">
        <v>13830546.716800001</v>
      </c>
      <c r="W140" s="47">
        <v>6169121.3249000004</v>
      </c>
      <c r="X140" s="47">
        <v>0</v>
      </c>
      <c r="Y140" s="47">
        <f t="shared" si="25"/>
        <v>6169121.3249000004</v>
      </c>
      <c r="Z140" s="47">
        <v>440643462.61699998</v>
      </c>
      <c r="AA140" s="56">
        <f t="shared" si="31"/>
        <v>666280508.22140002</v>
      </c>
    </row>
    <row r="141" spans="1:27" ht="24.9" customHeight="1">
      <c r="A141" s="172"/>
      <c r="B141" s="167"/>
      <c r="C141" s="43">
        <v>11</v>
      </c>
      <c r="D141" s="47" t="s">
        <v>400</v>
      </c>
      <c r="E141" s="47">
        <v>151651805.1663</v>
      </c>
      <c r="F141" s="47">
        <f t="shared" si="34"/>
        <v>-6066891.2400000002</v>
      </c>
      <c r="G141" s="47">
        <v>20579528.960999999</v>
      </c>
      <c r="H141" s="47">
        <v>3660441.463</v>
      </c>
      <c r="I141" s="47">
        <v>5166940.0288000004</v>
      </c>
      <c r="J141" s="47">
        <f t="shared" si="30"/>
        <v>2583470.0144000002</v>
      </c>
      <c r="K141" s="47">
        <f t="shared" si="33"/>
        <v>2583470.0144000002</v>
      </c>
      <c r="L141" s="47">
        <v>80211761.345899999</v>
      </c>
      <c r="M141" s="48">
        <f t="shared" si="22"/>
        <v>252620115.71059999</v>
      </c>
      <c r="N141" s="51"/>
      <c r="O141" s="167"/>
      <c r="P141" s="53">
        <v>19</v>
      </c>
      <c r="Q141" s="167"/>
      <c r="R141" s="47" t="s">
        <v>401</v>
      </c>
      <c r="S141" s="47">
        <v>140037803.57139999</v>
      </c>
      <c r="T141" s="47">
        <v>0</v>
      </c>
      <c r="U141" s="47">
        <v>19003479.919199999</v>
      </c>
      <c r="V141" s="47">
        <v>12489063.249600001</v>
      </c>
      <c r="W141" s="47">
        <v>4771238.5076000001</v>
      </c>
      <c r="X141" s="47">
        <v>0</v>
      </c>
      <c r="Y141" s="47">
        <f t="shared" si="25"/>
        <v>4771238.5076000001</v>
      </c>
      <c r="Z141" s="47">
        <v>409465209.98140001</v>
      </c>
      <c r="AA141" s="56">
        <f t="shared" si="31"/>
        <v>585766795.22920001</v>
      </c>
    </row>
    <row r="142" spans="1:27" ht="24.9" customHeight="1">
      <c r="A142" s="172"/>
      <c r="B142" s="167"/>
      <c r="C142" s="43">
        <v>12</v>
      </c>
      <c r="D142" s="47" t="s">
        <v>402</v>
      </c>
      <c r="E142" s="47">
        <v>116459653.92659999</v>
      </c>
      <c r="F142" s="47">
        <f t="shared" si="34"/>
        <v>-6066891.2400000002</v>
      </c>
      <c r="G142" s="47">
        <v>15803866.087200001</v>
      </c>
      <c r="H142" s="47">
        <v>3172278.2063000002</v>
      </c>
      <c r="I142" s="47">
        <v>3967905.6027000002</v>
      </c>
      <c r="J142" s="47">
        <f t="shared" si="30"/>
        <v>1983952.8013500001</v>
      </c>
      <c r="K142" s="47">
        <f t="shared" si="33"/>
        <v>1983952.8013500001</v>
      </c>
      <c r="L142" s="47">
        <v>68866055.107500002</v>
      </c>
      <c r="M142" s="48">
        <f t="shared" si="22"/>
        <v>200218914.88894999</v>
      </c>
      <c r="N142" s="51"/>
      <c r="O142" s="168"/>
      <c r="P142" s="53">
        <v>20</v>
      </c>
      <c r="Q142" s="168"/>
      <c r="R142" s="47" t="s">
        <v>403</v>
      </c>
      <c r="S142" s="47">
        <v>160185428.44710001</v>
      </c>
      <c r="T142" s="47">
        <v>0</v>
      </c>
      <c r="U142" s="47">
        <v>21737562.965700001</v>
      </c>
      <c r="V142" s="47">
        <v>13110053.2064</v>
      </c>
      <c r="W142" s="47">
        <v>5457689.7390999999</v>
      </c>
      <c r="X142" s="47">
        <v>0</v>
      </c>
      <c r="Y142" s="47">
        <f t="shared" si="25"/>
        <v>5457689.7390999999</v>
      </c>
      <c r="Z142" s="47">
        <v>423898024.27380002</v>
      </c>
      <c r="AA142" s="56">
        <f t="shared" si="31"/>
        <v>624388758.63210011</v>
      </c>
    </row>
    <row r="143" spans="1:27" ht="24.9" customHeight="1">
      <c r="A143" s="172"/>
      <c r="B143" s="167"/>
      <c r="C143" s="43">
        <v>13</v>
      </c>
      <c r="D143" s="47" t="s">
        <v>404</v>
      </c>
      <c r="E143" s="47">
        <v>139895417.38620001</v>
      </c>
      <c r="F143" s="47">
        <f t="shared" si="34"/>
        <v>-6066891.2400000002</v>
      </c>
      <c r="G143" s="47">
        <v>18984157.757399999</v>
      </c>
      <c r="H143" s="47">
        <v>3958982.7740000002</v>
      </c>
      <c r="I143" s="47">
        <v>4766387.2527999999</v>
      </c>
      <c r="J143" s="47">
        <f t="shared" si="30"/>
        <v>2383193.6264</v>
      </c>
      <c r="K143" s="47">
        <f t="shared" si="33"/>
        <v>2383193.6264</v>
      </c>
      <c r="L143" s="47">
        <v>87150345.864099994</v>
      </c>
      <c r="M143" s="48">
        <f t="shared" si="22"/>
        <v>246305206.1681</v>
      </c>
      <c r="N143" s="51"/>
      <c r="O143" s="43"/>
      <c r="P143" s="180" t="s">
        <v>405</v>
      </c>
      <c r="Q143" s="183"/>
      <c r="R143" s="48"/>
      <c r="S143" s="48">
        <f t="shared" ref="S143:W143" si="35">SUM(S123:S142)</f>
        <v>3025187983.6569004</v>
      </c>
      <c r="T143" s="48">
        <f t="shared" si="35"/>
        <v>-1E-4</v>
      </c>
      <c r="U143" s="48">
        <f t="shared" si="35"/>
        <v>410525569.75259995</v>
      </c>
      <c r="V143" s="48">
        <f t="shared" si="35"/>
        <v>255666601.03450003</v>
      </c>
      <c r="W143" s="48">
        <f t="shared" si="35"/>
        <v>103071406.59279999</v>
      </c>
      <c r="X143" s="48">
        <f t="shared" ref="X143:Z143" si="36">SUM(X123:X142)</f>
        <v>0</v>
      </c>
      <c r="Y143" s="48">
        <f t="shared" si="36"/>
        <v>103071406.59279999</v>
      </c>
      <c r="Z143" s="48">
        <f t="shared" si="36"/>
        <v>8326088959.5431004</v>
      </c>
      <c r="AA143" s="56">
        <f t="shared" si="31"/>
        <v>12120540520.5798</v>
      </c>
    </row>
    <row r="144" spans="1:27" ht="24.9" customHeight="1">
      <c r="A144" s="172"/>
      <c r="B144" s="167"/>
      <c r="C144" s="43">
        <v>14</v>
      </c>
      <c r="D144" s="47" t="s">
        <v>406</v>
      </c>
      <c r="E144" s="47">
        <v>103341304.59729999</v>
      </c>
      <c r="F144" s="47">
        <f t="shared" si="34"/>
        <v>-6066891.2400000002</v>
      </c>
      <c r="G144" s="47">
        <v>14023673.298599999</v>
      </c>
      <c r="H144" s="47">
        <v>2741897.1389000001</v>
      </c>
      <c r="I144" s="47">
        <v>3520949.3390000002</v>
      </c>
      <c r="J144" s="47">
        <f t="shared" si="30"/>
        <v>1760474.6695000001</v>
      </c>
      <c r="K144" s="47">
        <f t="shared" si="33"/>
        <v>1760474.6695000001</v>
      </c>
      <c r="L144" s="47">
        <v>58863300.711300001</v>
      </c>
      <c r="M144" s="48">
        <f t="shared" si="22"/>
        <v>174663759.17559999</v>
      </c>
      <c r="N144" s="51"/>
      <c r="O144" s="166">
        <v>25</v>
      </c>
      <c r="P144" s="53">
        <v>1</v>
      </c>
      <c r="Q144" s="166" t="s">
        <v>110</v>
      </c>
      <c r="R144" s="47" t="s">
        <v>407</v>
      </c>
      <c r="S144" s="47">
        <v>104809532.675</v>
      </c>
      <c r="T144" s="47">
        <f>-3018317.48</f>
        <v>-3018317.48</v>
      </c>
      <c r="U144" s="47">
        <v>14222915.5176</v>
      </c>
      <c r="V144" s="47">
        <v>3001082.0266</v>
      </c>
      <c r="W144" s="47">
        <v>3570973.4456000002</v>
      </c>
      <c r="X144" s="47"/>
      <c r="Y144" s="47">
        <f t="shared" si="25"/>
        <v>3570973.4456000002</v>
      </c>
      <c r="Z144" s="47">
        <v>61667732.356799997</v>
      </c>
      <c r="AA144" s="56">
        <f t="shared" si="31"/>
        <v>184253918.54159999</v>
      </c>
    </row>
    <row r="145" spans="1:27" ht="24.9" customHeight="1">
      <c r="A145" s="172"/>
      <c r="B145" s="167"/>
      <c r="C145" s="43">
        <v>15</v>
      </c>
      <c r="D145" s="47" t="s">
        <v>408</v>
      </c>
      <c r="E145" s="47">
        <v>108562227.1684</v>
      </c>
      <c r="F145" s="47">
        <f t="shared" si="34"/>
        <v>-6066891.2400000002</v>
      </c>
      <c r="G145" s="47">
        <v>14732165.5383</v>
      </c>
      <c r="H145" s="47">
        <v>2924892.4618000002</v>
      </c>
      <c r="I145" s="47">
        <v>3698831.7762000002</v>
      </c>
      <c r="J145" s="47">
        <f t="shared" si="30"/>
        <v>1849415.8881000001</v>
      </c>
      <c r="K145" s="47">
        <f t="shared" si="33"/>
        <v>1849415.8881000001</v>
      </c>
      <c r="L145" s="47">
        <v>63116408.964500003</v>
      </c>
      <c r="M145" s="48">
        <f t="shared" si="22"/>
        <v>185118218.7811</v>
      </c>
      <c r="N145" s="51"/>
      <c r="O145" s="167"/>
      <c r="P145" s="53">
        <v>2</v>
      </c>
      <c r="Q145" s="167"/>
      <c r="R145" s="47" t="s">
        <v>409</v>
      </c>
      <c r="S145" s="47">
        <v>118139267.7563</v>
      </c>
      <c r="T145" s="47">
        <f t="shared" ref="T145:T156" si="37">-3018317.48</f>
        <v>-3018317.48</v>
      </c>
      <c r="U145" s="47">
        <v>16031793.880799999</v>
      </c>
      <c r="V145" s="47">
        <v>2995834.6732000001</v>
      </c>
      <c r="W145" s="47">
        <v>4025131.8464000002</v>
      </c>
      <c r="X145" s="47"/>
      <c r="Y145" s="47">
        <f t="shared" si="25"/>
        <v>4025131.8464000002</v>
      </c>
      <c r="Z145" s="47">
        <v>61545775.346699998</v>
      </c>
      <c r="AA145" s="56">
        <f t="shared" si="31"/>
        <v>199719486.02340001</v>
      </c>
    </row>
    <row r="146" spans="1:27" ht="24.9" customHeight="1">
      <c r="A146" s="172"/>
      <c r="B146" s="167"/>
      <c r="C146" s="43">
        <v>16</v>
      </c>
      <c r="D146" s="47" t="s">
        <v>410</v>
      </c>
      <c r="E146" s="47">
        <v>99021990.666299999</v>
      </c>
      <c r="F146" s="47">
        <f t="shared" si="34"/>
        <v>-6066891.2400000002</v>
      </c>
      <c r="G146" s="47">
        <v>13437531.6033</v>
      </c>
      <c r="H146" s="47">
        <v>2574098.2990000001</v>
      </c>
      <c r="I146" s="47">
        <v>3373785.6680000001</v>
      </c>
      <c r="J146" s="47">
        <f t="shared" si="30"/>
        <v>1686892.834</v>
      </c>
      <c r="K146" s="47">
        <f t="shared" si="33"/>
        <v>1686892.834</v>
      </c>
      <c r="L146" s="47">
        <v>54963383.378700003</v>
      </c>
      <c r="M146" s="48">
        <f t="shared" si="22"/>
        <v>165617005.5413</v>
      </c>
      <c r="N146" s="51"/>
      <c r="O146" s="167"/>
      <c r="P146" s="53">
        <v>3</v>
      </c>
      <c r="Q146" s="167"/>
      <c r="R146" s="47" t="s">
        <v>411</v>
      </c>
      <c r="S146" s="47">
        <v>120964122.99339999</v>
      </c>
      <c r="T146" s="47">
        <f t="shared" si="37"/>
        <v>-3018317.48</v>
      </c>
      <c r="U146" s="47">
        <v>16415133.796499999</v>
      </c>
      <c r="V146" s="47">
        <v>3161549.284</v>
      </c>
      <c r="W146" s="47">
        <v>4121377.7039999999</v>
      </c>
      <c r="X146" s="47"/>
      <c r="Y146" s="47">
        <f t="shared" si="25"/>
        <v>4121377.7039999999</v>
      </c>
      <c r="Z146" s="47">
        <v>65397251.810800001</v>
      </c>
      <c r="AA146" s="56">
        <f t="shared" si="31"/>
        <v>207041118.10869998</v>
      </c>
    </row>
    <row r="147" spans="1:27" ht="24.9" customHeight="1">
      <c r="A147" s="172"/>
      <c r="B147" s="167"/>
      <c r="C147" s="43">
        <v>17</v>
      </c>
      <c r="D147" s="47" t="s">
        <v>412</v>
      </c>
      <c r="E147" s="47">
        <v>125293068.1851</v>
      </c>
      <c r="F147" s="47">
        <f t="shared" si="34"/>
        <v>-6066891.2400000002</v>
      </c>
      <c r="G147" s="47">
        <v>17002582.478399999</v>
      </c>
      <c r="H147" s="47">
        <v>3179468.7969999998</v>
      </c>
      <c r="I147" s="47">
        <v>4268869.5244000005</v>
      </c>
      <c r="J147" s="47">
        <f t="shared" si="30"/>
        <v>2134434.7622000002</v>
      </c>
      <c r="K147" s="47">
        <f t="shared" si="33"/>
        <v>2134434.7622000002</v>
      </c>
      <c r="L147" s="47">
        <v>69033176.103799999</v>
      </c>
      <c r="M147" s="48">
        <f t="shared" si="22"/>
        <v>210575839.08649999</v>
      </c>
      <c r="N147" s="51"/>
      <c r="O147" s="167"/>
      <c r="P147" s="53">
        <v>4</v>
      </c>
      <c r="Q147" s="167"/>
      <c r="R147" s="47" t="s">
        <v>413</v>
      </c>
      <c r="S147" s="47">
        <v>142721180.77160001</v>
      </c>
      <c r="T147" s="47">
        <f t="shared" si="37"/>
        <v>-3018317.48</v>
      </c>
      <c r="U147" s="47">
        <v>19367620.910700001</v>
      </c>
      <c r="V147" s="47">
        <v>3565338.0389</v>
      </c>
      <c r="W147" s="47">
        <v>4862664.0472999997</v>
      </c>
      <c r="X147" s="47"/>
      <c r="Y147" s="47">
        <f t="shared" si="25"/>
        <v>4862664.0472999997</v>
      </c>
      <c r="Z147" s="47">
        <v>74781957.714399993</v>
      </c>
      <c r="AA147" s="56">
        <f t="shared" si="31"/>
        <v>242280444.0029</v>
      </c>
    </row>
    <row r="148" spans="1:27" ht="24.9" customHeight="1">
      <c r="A148" s="172"/>
      <c r="B148" s="167"/>
      <c r="C148" s="43">
        <v>18</v>
      </c>
      <c r="D148" s="47" t="s">
        <v>414</v>
      </c>
      <c r="E148" s="47">
        <v>117412336.6161</v>
      </c>
      <c r="F148" s="47">
        <f t="shared" si="34"/>
        <v>-6066891.2400000002</v>
      </c>
      <c r="G148" s="47">
        <v>15933147.509099999</v>
      </c>
      <c r="H148" s="47">
        <v>3218768.7774</v>
      </c>
      <c r="I148" s="47">
        <v>4000364.5252999999</v>
      </c>
      <c r="J148" s="47">
        <f t="shared" si="30"/>
        <v>2000182.2626499999</v>
      </c>
      <c r="K148" s="47">
        <f t="shared" si="33"/>
        <v>2000182.2626499999</v>
      </c>
      <c r="L148" s="47">
        <v>69946571.421100006</v>
      </c>
      <c r="M148" s="48">
        <f t="shared" si="22"/>
        <v>202444115.34635001</v>
      </c>
      <c r="N148" s="51"/>
      <c r="O148" s="167"/>
      <c r="P148" s="53">
        <v>5</v>
      </c>
      <c r="Q148" s="167"/>
      <c r="R148" s="47" t="s">
        <v>415</v>
      </c>
      <c r="S148" s="47">
        <v>101909064.9782</v>
      </c>
      <c r="T148" s="47">
        <f t="shared" si="37"/>
        <v>-3018317.48</v>
      </c>
      <c r="U148" s="47">
        <v>13829314.8027</v>
      </c>
      <c r="V148" s="47">
        <v>2791574.0825</v>
      </c>
      <c r="W148" s="47">
        <v>3472151.3939999999</v>
      </c>
      <c r="X148" s="47"/>
      <c r="Y148" s="47">
        <f t="shared" si="25"/>
        <v>3472151.3939999999</v>
      </c>
      <c r="Z148" s="47">
        <v>56798427.7619</v>
      </c>
      <c r="AA148" s="56">
        <f t="shared" si="31"/>
        <v>175782215.53929999</v>
      </c>
    </row>
    <row r="149" spans="1:27" ht="24.9" customHeight="1">
      <c r="A149" s="172"/>
      <c r="B149" s="167"/>
      <c r="C149" s="43">
        <v>19</v>
      </c>
      <c r="D149" s="47" t="s">
        <v>416</v>
      </c>
      <c r="E149" s="47">
        <v>137511458.55860001</v>
      </c>
      <c r="F149" s="47">
        <f t="shared" si="34"/>
        <v>-6066891.2400000002</v>
      </c>
      <c r="G149" s="47">
        <v>18660648.587400001</v>
      </c>
      <c r="H149" s="47">
        <v>3739942.5463999999</v>
      </c>
      <c r="I149" s="47">
        <v>4685163.2176999999</v>
      </c>
      <c r="J149" s="47">
        <f t="shared" si="30"/>
        <v>2342581.60885</v>
      </c>
      <c r="K149" s="47">
        <f t="shared" si="33"/>
        <v>2342581.60885</v>
      </c>
      <c r="L149" s="47">
        <v>82059495.532399997</v>
      </c>
      <c r="M149" s="48">
        <f t="shared" si="22"/>
        <v>238247235.59365004</v>
      </c>
      <c r="N149" s="51"/>
      <c r="O149" s="167"/>
      <c r="P149" s="53">
        <v>6</v>
      </c>
      <c r="Q149" s="167"/>
      <c r="R149" s="47" t="s">
        <v>417</v>
      </c>
      <c r="S149" s="47">
        <v>95828590.360599995</v>
      </c>
      <c r="T149" s="47">
        <f t="shared" si="37"/>
        <v>-3018317.48</v>
      </c>
      <c r="U149" s="47">
        <v>13004179.2009</v>
      </c>
      <c r="V149" s="47">
        <v>2873784.6639</v>
      </c>
      <c r="W149" s="47">
        <v>3264983.0860000001</v>
      </c>
      <c r="X149" s="47"/>
      <c r="Y149" s="47">
        <f t="shared" si="25"/>
        <v>3264983.0860000001</v>
      </c>
      <c r="Z149" s="47">
        <v>58709135.077399999</v>
      </c>
      <c r="AA149" s="56">
        <f t="shared" si="31"/>
        <v>170662354.90880001</v>
      </c>
    </row>
    <row r="150" spans="1:27" ht="24.9" customHeight="1">
      <c r="A150" s="172"/>
      <c r="B150" s="167"/>
      <c r="C150" s="43">
        <v>20</v>
      </c>
      <c r="D150" s="47" t="s">
        <v>418</v>
      </c>
      <c r="E150" s="47">
        <v>95306132.3662</v>
      </c>
      <c r="F150" s="47">
        <f t="shared" si="34"/>
        <v>-6066891.2400000002</v>
      </c>
      <c r="G150" s="47">
        <v>12933280.3452</v>
      </c>
      <c r="H150" s="47">
        <v>2623212.5468000001</v>
      </c>
      <c r="I150" s="47">
        <v>3247182.3805</v>
      </c>
      <c r="J150" s="47">
        <f t="shared" si="30"/>
        <v>1623591.19025</v>
      </c>
      <c r="K150" s="47">
        <f t="shared" si="33"/>
        <v>1623591.19025</v>
      </c>
      <c r="L150" s="47">
        <v>56104878.197300002</v>
      </c>
      <c r="M150" s="48">
        <f t="shared" si="22"/>
        <v>162524203.40575004</v>
      </c>
      <c r="N150" s="51"/>
      <c r="O150" s="167"/>
      <c r="P150" s="53">
        <v>7</v>
      </c>
      <c r="Q150" s="167"/>
      <c r="R150" s="47" t="s">
        <v>419</v>
      </c>
      <c r="S150" s="47">
        <v>109492771.5547</v>
      </c>
      <c r="T150" s="47">
        <f t="shared" si="37"/>
        <v>-3018317.48</v>
      </c>
      <c r="U150" s="47">
        <v>14858442.738299999</v>
      </c>
      <c r="V150" s="47">
        <v>2978517.1806000001</v>
      </c>
      <c r="W150" s="47">
        <v>3730536.4322000002</v>
      </c>
      <c r="X150" s="47"/>
      <c r="Y150" s="47">
        <f t="shared" si="25"/>
        <v>3730536.4322000002</v>
      </c>
      <c r="Z150" s="47">
        <v>61143288.718800001</v>
      </c>
      <c r="AA150" s="56">
        <f t="shared" si="31"/>
        <v>189185239.1446</v>
      </c>
    </row>
    <row r="151" spans="1:27" ht="24.9" customHeight="1">
      <c r="A151" s="172"/>
      <c r="B151" s="167"/>
      <c r="C151" s="43">
        <v>21</v>
      </c>
      <c r="D151" s="47" t="s">
        <v>420</v>
      </c>
      <c r="E151" s="47">
        <v>130314298.96969999</v>
      </c>
      <c r="F151" s="47">
        <f t="shared" si="34"/>
        <v>-6066891.2400000002</v>
      </c>
      <c r="G151" s="47">
        <v>17683976.044199999</v>
      </c>
      <c r="H151" s="47">
        <v>3465707.0257999999</v>
      </c>
      <c r="I151" s="47">
        <v>4439948.2511999998</v>
      </c>
      <c r="J151" s="47">
        <f t="shared" si="30"/>
        <v>2219974.1255999999</v>
      </c>
      <c r="K151" s="47">
        <f t="shared" si="33"/>
        <v>2219974.1255999999</v>
      </c>
      <c r="L151" s="47">
        <v>75685817.024700001</v>
      </c>
      <c r="M151" s="48">
        <f t="shared" si="22"/>
        <v>223302881.94999999</v>
      </c>
      <c r="N151" s="51"/>
      <c r="O151" s="167"/>
      <c r="P151" s="53">
        <v>8</v>
      </c>
      <c r="Q151" s="167"/>
      <c r="R151" s="47" t="s">
        <v>421</v>
      </c>
      <c r="S151" s="47">
        <v>171329784.04620001</v>
      </c>
      <c r="T151" s="47">
        <f t="shared" si="37"/>
        <v>-3018317.48</v>
      </c>
      <c r="U151" s="47">
        <v>23249879.872200001</v>
      </c>
      <c r="V151" s="47">
        <v>4333039.3404000001</v>
      </c>
      <c r="W151" s="47">
        <v>5837389.9161</v>
      </c>
      <c r="X151" s="47"/>
      <c r="Y151" s="47">
        <f t="shared" si="25"/>
        <v>5837389.9161</v>
      </c>
      <c r="Z151" s="47">
        <v>92624581.728799999</v>
      </c>
      <c r="AA151" s="56">
        <f t="shared" si="31"/>
        <v>294356357.42370003</v>
      </c>
    </row>
    <row r="152" spans="1:27" ht="24.9" customHeight="1">
      <c r="A152" s="172"/>
      <c r="B152" s="167"/>
      <c r="C152" s="43">
        <v>22</v>
      </c>
      <c r="D152" s="47" t="s">
        <v>422</v>
      </c>
      <c r="E152" s="47">
        <v>126889395.70299999</v>
      </c>
      <c r="F152" s="47">
        <f t="shared" si="34"/>
        <v>-6066891.2400000002</v>
      </c>
      <c r="G152" s="47">
        <v>17219208.111299999</v>
      </c>
      <c r="H152" s="47">
        <v>3290454.0014</v>
      </c>
      <c r="I152" s="47">
        <v>4323258.1133000003</v>
      </c>
      <c r="J152" s="47">
        <f t="shared" si="30"/>
        <v>2161629.0566500002</v>
      </c>
      <c r="K152" s="47">
        <f t="shared" si="33"/>
        <v>2161629.0566500002</v>
      </c>
      <c r="L152" s="47">
        <v>71612652.350700006</v>
      </c>
      <c r="M152" s="48">
        <f t="shared" si="22"/>
        <v>215106447.98304999</v>
      </c>
      <c r="N152" s="51"/>
      <c r="O152" s="167"/>
      <c r="P152" s="53">
        <v>9</v>
      </c>
      <c r="Q152" s="167"/>
      <c r="R152" s="47" t="s">
        <v>423</v>
      </c>
      <c r="S152" s="47">
        <v>158778943.39750001</v>
      </c>
      <c r="T152" s="47">
        <f t="shared" si="37"/>
        <v>-3018317.48</v>
      </c>
      <c r="U152" s="47">
        <v>21546699.429900002</v>
      </c>
      <c r="V152" s="47">
        <v>3469451.2360999999</v>
      </c>
      <c r="W152" s="47">
        <v>5409769.2829</v>
      </c>
      <c r="X152" s="47"/>
      <c r="Y152" s="47">
        <f t="shared" si="25"/>
        <v>5409769.2829</v>
      </c>
      <c r="Z152" s="47">
        <v>72553392.817699999</v>
      </c>
      <c r="AA152" s="56">
        <f t="shared" si="31"/>
        <v>258739938.6841</v>
      </c>
    </row>
    <row r="153" spans="1:27" ht="24.9" customHeight="1">
      <c r="A153" s="172"/>
      <c r="B153" s="168"/>
      <c r="C153" s="43">
        <v>23</v>
      </c>
      <c r="D153" s="47" t="s">
        <v>424</v>
      </c>
      <c r="E153" s="47">
        <v>134398322.3251</v>
      </c>
      <c r="F153" s="47">
        <f t="shared" si="34"/>
        <v>-6066891.2400000002</v>
      </c>
      <c r="G153" s="47">
        <v>18238188.219900001</v>
      </c>
      <c r="H153" s="47">
        <v>3546562.8580999998</v>
      </c>
      <c r="I153" s="47">
        <v>4579095.3165999996</v>
      </c>
      <c r="J153" s="47">
        <f t="shared" si="30"/>
        <v>2289547.6582999998</v>
      </c>
      <c r="K153" s="47">
        <f t="shared" si="33"/>
        <v>2289547.6582999998</v>
      </c>
      <c r="L153" s="47">
        <v>77565037.775700003</v>
      </c>
      <c r="M153" s="48">
        <f t="shared" ref="M153:M216" si="38">E153+F153+G153+H153+I153-J153+L153</f>
        <v>229970767.59709999</v>
      </c>
      <c r="N153" s="51"/>
      <c r="O153" s="167"/>
      <c r="P153" s="53">
        <v>10</v>
      </c>
      <c r="Q153" s="167"/>
      <c r="R153" s="61" t="s">
        <v>425</v>
      </c>
      <c r="S153" s="47">
        <v>121463474.2783</v>
      </c>
      <c r="T153" s="47">
        <f t="shared" si="37"/>
        <v>-3018317.48</v>
      </c>
      <c r="U153" s="47">
        <v>16482897.0144</v>
      </c>
      <c r="V153" s="47">
        <v>3219919.9613999999</v>
      </c>
      <c r="W153" s="47">
        <v>4138391.1403000001</v>
      </c>
      <c r="X153" s="47"/>
      <c r="Y153" s="47">
        <f t="shared" si="25"/>
        <v>4138391.1403000001</v>
      </c>
      <c r="Z153" s="47">
        <v>66753881.074699998</v>
      </c>
      <c r="AA153" s="56">
        <f t="shared" si="31"/>
        <v>209040245.98910001</v>
      </c>
    </row>
    <row r="154" spans="1:27" ht="24.9" customHeight="1">
      <c r="A154" s="43"/>
      <c r="B154" s="179" t="s">
        <v>426</v>
      </c>
      <c r="C154" s="180"/>
      <c r="D154" s="48"/>
      <c r="E154" s="48">
        <f>SUM(E131:E153)</f>
        <v>2875287927.1863999</v>
      </c>
      <c r="F154" s="48">
        <f t="shared" ref="F154:L154" si="39">SUM(F131:F153)</f>
        <v>-139538498.51999995</v>
      </c>
      <c r="G154" s="48">
        <f t="shared" si="39"/>
        <v>390183757.4715001</v>
      </c>
      <c r="H154" s="48">
        <f t="shared" si="39"/>
        <v>74990200.495100006</v>
      </c>
      <c r="I154" s="48">
        <f t="shared" si="39"/>
        <v>97964150.564700007</v>
      </c>
      <c r="J154" s="48">
        <f t="shared" si="39"/>
        <v>48982075.282350004</v>
      </c>
      <c r="K154" s="48">
        <f t="shared" si="39"/>
        <v>48982075.282350004</v>
      </c>
      <c r="L154" s="48">
        <f t="shared" si="39"/>
        <v>1631048670.6819997</v>
      </c>
      <c r="M154" s="48">
        <f t="shared" si="38"/>
        <v>4880954132.5973492</v>
      </c>
      <c r="N154" s="51"/>
      <c r="O154" s="167"/>
      <c r="P154" s="53">
        <v>11</v>
      </c>
      <c r="Q154" s="167"/>
      <c r="R154" s="47" t="s">
        <v>406</v>
      </c>
      <c r="S154" s="47">
        <v>116264017.29979999</v>
      </c>
      <c r="T154" s="47">
        <f t="shared" si="37"/>
        <v>-3018317.48</v>
      </c>
      <c r="U154" s="47">
        <v>15777317.707800001</v>
      </c>
      <c r="V154" s="47">
        <v>3218356.7895</v>
      </c>
      <c r="W154" s="47">
        <v>3961240.0512999999</v>
      </c>
      <c r="X154" s="47"/>
      <c r="Y154" s="47">
        <f t="shared" si="25"/>
        <v>3961240.0512999999</v>
      </c>
      <c r="Z154" s="47">
        <v>66717550.4234</v>
      </c>
      <c r="AA154" s="56">
        <f t="shared" si="31"/>
        <v>202920164.79179996</v>
      </c>
    </row>
    <row r="155" spans="1:27" ht="24.9" customHeight="1">
      <c r="A155" s="172">
        <v>8</v>
      </c>
      <c r="B155" s="166" t="s">
        <v>427</v>
      </c>
      <c r="C155" s="43">
        <v>1</v>
      </c>
      <c r="D155" s="47" t="s">
        <v>428</v>
      </c>
      <c r="E155" s="47">
        <v>112867675.3776</v>
      </c>
      <c r="F155" s="47">
        <v>0</v>
      </c>
      <c r="G155" s="47">
        <v>15316425.6207</v>
      </c>
      <c r="H155" s="47">
        <v>2659746.0471999999</v>
      </c>
      <c r="I155" s="47">
        <v>3845523.0285999998</v>
      </c>
      <c r="J155" s="47">
        <v>0</v>
      </c>
      <c r="K155" s="47">
        <f t="shared" si="33"/>
        <v>3845523.0285999998</v>
      </c>
      <c r="L155" s="47">
        <v>59068476.1642</v>
      </c>
      <c r="M155" s="48">
        <f t="shared" si="38"/>
        <v>193757846.2383</v>
      </c>
      <c r="N155" s="51"/>
      <c r="O155" s="167"/>
      <c r="P155" s="53">
        <v>12</v>
      </c>
      <c r="Q155" s="167"/>
      <c r="R155" s="47" t="s">
        <v>429</v>
      </c>
      <c r="S155" s="47">
        <v>123522173.43340001</v>
      </c>
      <c r="T155" s="47">
        <f t="shared" si="37"/>
        <v>-3018317.48</v>
      </c>
      <c r="U155" s="47">
        <v>16762267.634099999</v>
      </c>
      <c r="V155" s="47">
        <v>3035698.6214000001</v>
      </c>
      <c r="W155" s="47">
        <v>4208533.2289000005</v>
      </c>
      <c r="X155" s="47"/>
      <c r="Y155" s="47">
        <f t="shared" si="25"/>
        <v>4208533.2289000005</v>
      </c>
      <c r="Z155" s="47">
        <v>62472278.193099998</v>
      </c>
      <c r="AA155" s="56">
        <f t="shared" si="31"/>
        <v>206982633.6309</v>
      </c>
    </row>
    <row r="156" spans="1:27" ht="24.9" customHeight="1">
      <c r="A156" s="172"/>
      <c r="B156" s="167"/>
      <c r="C156" s="43">
        <v>2</v>
      </c>
      <c r="D156" s="47" t="s">
        <v>430</v>
      </c>
      <c r="E156" s="47">
        <v>109138918.8277</v>
      </c>
      <c r="F156" s="47">
        <v>0</v>
      </c>
      <c r="G156" s="47">
        <v>14810424.037799999</v>
      </c>
      <c r="H156" s="47">
        <v>2892143.7319</v>
      </c>
      <c r="I156" s="47">
        <v>3718480.2812000001</v>
      </c>
      <c r="J156" s="47">
        <v>0</v>
      </c>
      <c r="K156" s="47">
        <f t="shared" si="33"/>
        <v>3718480.2812000001</v>
      </c>
      <c r="L156" s="47">
        <v>64469775.4736</v>
      </c>
      <c r="M156" s="48">
        <f t="shared" si="38"/>
        <v>195029742.35220003</v>
      </c>
      <c r="N156" s="51"/>
      <c r="O156" s="168"/>
      <c r="P156" s="53">
        <v>13</v>
      </c>
      <c r="Q156" s="168"/>
      <c r="R156" s="47" t="s">
        <v>431</v>
      </c>
      <c r="S156" s="47">
        <v>99159304.389799997</v>
      </c>
      <c r="T156" s="47">
        <f t="shared" si="37"/>
        <v>-3018317.48</v>
      </c>
      <c r="U156" s="47">
        <v>13456165.418400001</v>
      </c>
      <c r="V156" s="47">
        <v>2752592.8665999998</v>
      </c>
      <c r="W156" s="47">
        <v>3378464.0926000001</v>
      </c>
      <c r="X156" s="47"/>
      <c r="Y156" s="47">
        <f t="shared" si="25"/>
        <v>3378464.0926000001</v>
      </c>
      <c r="Z156" s="47">
        <v>55892441.048</v>
      </c>
      <c r="AA156" s="56">
        <f t="shared" si="31"/>
        <v>171620650.33540002</v>
      </c>
    </row>
    <row r="157" spans="1:27" ht="24.9" customHeight="1">
      <c r="A157" s="172"/>
      <c r="B157" s="167"/>
      <c r="C157" s="43">
        <v>3</v>
      </c>
      <c r="D157" s="47" t="s">
        <v>432</v>
      </c>
      <c r="E157" s="47">
        <v>153117175.07749999</v>
      </c>
      <c r="F157" s="47">
        <v>0</v>
      </c>
      <c r="G157" s="47">
        <v>20778383.318999998</v>
      </c>
      <c r="H157" s="47">
        <v>3700671.4051999999</v>
      </c>
      <c r="I157" s="47">
        <v>5216866.7495999997</v>
      </c>
      <c r="J157" s="47">
        <v>0</v>
      </c>
      <c r="K157" s="47">
        <f t="shared" si="33"/>
        <v>5216866.7495999997</v>
      </c>
      <c r="L157" s="47">
        <v>83261270.617799997</v>
      </c>
      <c r="M157" s="48">
        <f t="shared" si="38"/>
        <v>266074367.16909999</v>
      </c>
      <c r="N157" s="51"/>
      <c r="O157" s="43"/>
      <c r="P157" s="180" t="s">
        <v>433</v>
      </c>
      <c r="Q157" s="181"/>
      <c r="R157" s="48"/>
      <c r="S157" s="48">
        <f t="shared" ref="S157" si="40">SUM(S144:S156)</f>
        <v>1584382227.9347999</v>
      </c>
      <c r="T157" s="48">
        <f t="shared" ref="T157" si="41">SUM(T136:T156)</f>
        <v>-39238127.240199998</v>
      </c>
      <c r="U157" s="48">
        <f>SUM(U144:U156)</f>
        <v>215004627.92429999</v>
      </c>
      <c r="V157" s="48">
        <f>SUM(V144:V156)</f>
        <v>41396738.765099995</v>
      </c>
      <c r="W157" s="48">
        <f>SUM(W144:W156)</f>
        <v>53981605.667599998</v>
      </c>
      <c r="X157" s="48">
        <f t="shared" ref="X157:Z157" si="42">SUM(X144:X156)</f>
        <v>0</v>
      </c>
      <c r="Y157" s="48">
        <f t="shared" si="25"/>
        <v>53981605.667599998</v>
      </c>
      <c r="Z157" s="48">
        <f t="shared" si="42"/>
        <v>857057694.07249999</v>
      </c>
      <c r="AA157" s="56">
        <f t="shared" si="31"/>
        <v>2712584767.1240997</v>
      </c>
    </row>
    <row r="158" spans="1:27" ht="24.9" customHeight="1">
      <c r="A158" s="172"/>
      <c r="B158" s="167"/>
      <c r="C158" s="43">
        <v>4</v>
      </c>
      <c r="D158" s="47" t="s">
        <v>434</v>
      </c>
      <c r="E158" s="47">
        <v>88200122.639400005</v>
      </c>
      <c r="F158" s="47">
        <v>0</v>
      </c>
      <c r="G158" s="47">
        <v>11968977.0666</v>
      </c>
      <c r="H158" s="47">
        <v>2529775.9670000002</v>
      </c>
      <c r="I158" s="47">
        <v>3005072.9920999999</v>
      </c>
      <c r="J158" s="47">
        <v>0</v>
      </c>
      <c r="K158" s="47">
        <f t="shared" si="33"/>
        <v>3005072.9920999999</v>
      </c>
      <c r="L158" s="47">
        <v>56047760.594599999</v>
      </c>
      <c r="M158" s="48">
        <f t="shared" si="38"/>
        <v>161751709.2597</v>
      </c>
      <c r="N158" s="51"/>
      <c r="O158" s="166">
        <v>26</v>
      </c>
      <c r="P158" s="53">
        <v>1</v>
      </c>
      <c r="Q158" s="166" t="s">
        <v>111</v>
      </c>
      <c r="R158" s="47" t="s">
        <v>435</v>
      </c>
      <c r="S158" s="47">
        <v>109033024.4656</v>
      </c>
      <c r="T158" s="47">
        <v>0</v>
      </c>
      <c r="U158" s="47">
        <v>14796053.908199999</v>
      </c>
      <c r="V158" s="47">
        <v>2996283.9723999999</v>
      </c>
      <c r="W158" s="47">
        <v>3714872.3473</v>
      </c>
      <c r="X158" s="47">
        <f t="shared" ref="X158:X182" si="43">W158/2</f>
        <v>1857436.17365</v>
      </c>
      <c r="Y158" s="47">
        <f t="shared" si="25"/>
        <v>1857436.17365</v>
      </c>
      <c r="Z158" s="47">
        <v>64301920.571999997</v>
      </c>
      <c r="AA158" s="56">
        <f t="shared" si="31"/>
        <v>192984719.09184998</v>
      </c>
    </row>
    <row r="159" spans="1:27" ht="24.9" customHeight="1">
      <c r="A159" s="172"/>
      <c r="B159" s="167"/>
      <c r="C159" s="43">
        <v>5</v>
      </c>
      <c r="D159" s="47" t="s">
        <v>436</v>
      </c>
      <c r="E159" s="47">
        <v>122076135.4163</v>
      </c>
      <c r="F159" s="47">
        <v>0</v>
      </c>
      <c r="G159" s="47">
        <v>16566036.6612</v>
      </c>
      <c r="H159" s="47">
        <v>3124970.5225999998</v>
      </c>
      <c r="I159" s="47">
        <v>4159265.1598</v>
      </c>
      <c r="J159" s="47">
        <v>0</v>
      </c>
      <c r="K159" s="47">
        <f t="shared" si="33"/>
        <v>4159265.1598</v>
      </c>
      <c r="L159" s="47">
        <v>69881047.902899995</v>
      </c>
      <c r="M159" s="48">
        <f t="shared" si="38"/>
        <v>215807455.66279995</v>
      </c>
      <c r="N159" s="51"/>
      <c r="O159" s="167"/>
      <c r="P159" s="53">
        <v>2</v>
      </c>
      <c r="Q159" s="167"/>
      <c r="R159" s="47" t="s">
        <v>437</v>
      </c>
      <c r="S159" s="47">
        <v>93612285.751300007</v>
      </c>
      <c r="T159" s="47">
        <v>0</v>
      </c>
      <c r="U159" s="47">
        <v>12703421.126399999</v>
      </c>
      <c r="V159" s="47">
        <v>2533499.2711999998</v>
      </c>
      <c r="W159" s="47">
        <v>3189471.2039000001</v>
      </c>
      <c r="X159" s="47">
        <f t="shared" si="43"/>
        <v>1594735.60195</v>
      </c>
      <c r="Y159" s="47">
        <f t="shared" si="25"/>
        <v>1594735.60195</v>
      </c>
      <c r="Z159" s="47">
        <v>53546053.1439</v>
      </c>
      <c r="AA159" s="56">
        <f t="shared" si="31"/>
        <v>163989994.89475</v>
      </c>
    </row>
    <row r="160" spans="1:27" ht="24.9" customHeight="1">
      <c r="A160" s="172"/>
      <c r="B160" s="167"/>
      <c r="C160" s="43">
        <v>6</v>
      </c>
      <c r="D160" s="47" t="s">
        <v>438</v>
      </c>
      <c r="E160" s="47">
        <v>87943089.500400007</v>
      </c>
      <c r="F160" s="47">
        <v>0</v>
      </c>
      <c r="G160" s="47">
        <v>11934097.028100001</v>
      </c>
      <c r="H160" s="47">
        <v>2450863.3719000001</v>
      </c>
      <c r="I160" s="47">
        <v>2996315.6009</v>
      </c>
      <c r="J160" s="47">
        <v>0</v>
      </c>
      <c r="K160" s="47">
        <f t="shared" si="33"/>
        <v>2996315.6009</v>
      </c>
      <c r="L160" s="47">
        <v>54213703.829800002</v>
      </c>
      <c r="M160" s="48">
        <f t="shared" si="38"/>
        <v>159538069.33110002</v>
      </c>
      <c r="N160" s="51"/>
      <c r="O160" s="167"/>
      <c r="P160" s="53">
        <v>3</v>
      </c>
      <c r="Q160" s="167"/>
      <c r="R160" s="47" t="s">
        <v>439</v>
      </c>
      <c r="S160" s="47">
        <v>107205501.51180001</v>
      </c>
      <c r="T160" s="47">
        <v>0</v>
      </c>
      <c r="U160" s="47">
        <v>14548054.477499999</v>
      </c>
      <c r="V160" s="47">
        <v>3335118.3377</v>
      </c>
      <c r="W160" s="47">
        <v>3652606.6844000001</v>
      </c>
      <c r="X160" s="47">
        <f t="shared" si="43"/>
        <v>1826303.3422000001</v>
      </c>
      <c r="Y160" s="47">
        <f t="shared" si="25"/>
        <v>1826303.3422000001</v>
      </c>
      <c r="Z160" s="47">
        <v>72176981.056500003</v>
      </c>
      <c r="AA160" s="56">
        <f t="shared" si="31"/>
        <v>199091958.72570002</v>
      </c>
    </row>
    <row r="161" spans="1:27" ht="24.9" customHeight="1">
      <c r="A161" s="172"/>
      <c r="B161" s="167"/>
      <c r="C161" s="43">
        <v>7</v>
      </c>
      <c r="D161" s="47" t="s">
        <v>440</v>
      </c>
      <c r="E161" s="47">
        <v>147421150.01339999</v>
      </c>
      <c r="F161" s="47">
        <v>0</v>
      </c>
      <c r="G161" s="47">
        <v>20005418.483100001</v>
      </c>
      <c r="H161" s="47">
        <v>3465196.4174000002</v>
      </c>
      <c r="I161" s="47">
        <v>5022797.0543999998</v>
      </c>
      <c r="J161" s="47">
        <v>0</v>
      </c>
      <c r="K161" s="47">
        <f t="shared" si="33"/>
        <v>5022797.0543999998</v>
      </c>
      <c r="L161" s="47">
        <v>77788449.790800005</v>
      </c>
      <c r="M161" s="48">
        <f t="shared" si="38"/>
        <v>253703011.75909999</v>
      </c>
      <c r="N161" s="51"/>
      <c r="O161" s="167"/>
      <c r="P161" s="53">
        <v>4</v>
      </c>
      <c r="Q161" s="167"/>
      <c r="R161" s="47" t="s">
        <v>441</v>
      </c>
      <c r="S161" s="47">
        <v>174514808.3048</v>
      </c>
      <c r="T161" s="47">
        <v>0</v>
      </c>
      <c r="U161" s="47">
        <v>23682095.624400001</v>
      </c>
      <c r="V161" s="47">
        <v>3235712.8654999998</v>
      </c>
      <c r="W161" s="47">
        <v>5945907.1185999997</v>
      </c>
      <c r="X161" s="47">
        <f t="shared" si="43"/>
        <v>2972953.5592999998</v>
      </c>
      <c r="Y161" s="47">
        <f t="shared" si="25"/>
        <v>2972953.5592999998</v>
      </c>
      <c r="Z161" s="47">
        <v>69866636.575900003</v>
      </c>
      <c r="AA161" s="56">
        <f t="shared" si="31"/>
        <v>274272206.92989999</v>
      </c>
    </row>
    <row r="162" spans="1:27" ht="24.9" customHeight="1">
      <c r="A162" s="172"/>
      <c r="B162" s="167"/>
      <c r="C162" s="43">
        <v>8</v>
      </c>
      <c r="D162" s="47" t="s">
        <v>442</v>
      </c>
      <c r="E162" s="47">
        <v>97558236.006899998</v>
      </c>
      <c r="F162" s="47">
        <v>0</v>
      </c>
      <c r="G162" s="47">
        <v>13238896.437899999</v>
      </c>
      <c r="H162" s="47">
        <v>2694865.3091000002</v>
      </c>
      <c r="I162" s="47">
        <v>3323913.9731999999</v>
      </c>
      <c r="J162" s="47">
        <v>0</v>
      </c>
      <c r="K162" s="47">
        <f t="shared" si="33"/>
        <v>3323913.9731999999</v>
      </c>
      <c r="L162" s="47">
        <v>59884704.798199996</v>
      </c>
      <c r="M162" s="48">
        <f t="shared" si="38"/>
        <v>176700616.52529997</v>
      </c>
      <c r="N162" s="51"/>
      <c r="O162" s="167"/>
      <c r="P162" s="53">
        <v>5</v>
      </c>
      <c r="Q162" s="167"/>
      <c r="R162" s="47" t="s">
        <v>443</v>
      </c>
      <c r="S162" s="47">
        <v>104753508.8285</v>
      </c>
      <c r="T162" s="47">
        <v>0</v>
      </c>
      <c r="U162" s="47">
        <v>14215312.941299999</v>
      </c>
      <c r="V162" s="47">
        <v>3084875.9731000001</v>
      </c>
      <c r="W162" s="47">
        <v>3569064.6482000002</v>
      </c>
      <c r="X162" s="47">
        <f t="shared" si="43"/>
        <v>1784532.3241000001</v>
      </c>
      <c r="Y162" s="47">
        <f t="shared" si="25"/>
        <v>1784532.3241000001</v>
      </c>
      <c r="Z162" s="47">
        <v>66360942.428900003</v>
      </c>
      <c r="AA162" s="56">
        <f t="shared" si="31"/>
        <v>190199172.49590003</v>
      </c>
    </row>
    <row r="163" spans="1:27" ht="24.9" customHeight="1">
      <c r="A163" s="172"/>
      <c r="B163" s="167"/>
      <c r="C163" s="43">
        <v>9</v>
      </c>
      <c r="D163" s="47" t="s">
        <v>444</v>
      </c>
      <c r="E163" s="47">
        <v>115865198.6049</v>
      </c>
      <c r="F163" s="47">
        <v>0</v>
      </c>
      <c r="G163" s="47">
        <v>15723197.0145</v>
      </c>
      <c r="H163" s="47">
        <v>2982176.3028000002</v>
      </c>
      <c r="I163" s="47">
        <v>3947651.8703000001</v>
      </c>
      <c r="J163" s="47">
        <v>0</v>
      </c>
      <c r="K163" s="47">
        <f t="shared" si="33"/>
        <v>3947651.8703000001</v>
      </c>
      <c r="L163" s="47">
        <v>66562278.519000001</v>
      </c>
      <c r="M163" s="48">
        <f t="shared" si="38"/>
        <v>205080502.31149998</v>
      </c>
      <c r="N163" s="51"/>
      <c r="O163" s="167"/>
      <c r="P163" s="53">
        <v>6</v>
      </c>
      <c r="Q163" s="167"/>
      <c r="R163" s="47" t="s">
        <v>445</v>
      </c>
      <c r="S163" s="47">
        <v>110327646.4162</v>
      </c>
      <c r="T163" s="47">
        <v>0</v>
      </c>
      <c r="U163" s="47">
        <v>14971737.342900001</v>
      </c>
      <c r="V163" s="47">
        <v>3164334.1458999999</v>
      </c>
      <c r="W163" s="47">
        <v>3758981.5101999999</v>
      </c>
      <c r="X163" s="47">
        <f t="shared" si="43"/>
        <v>1879490.7551</v>
      </c>
      <c r="Y163" s="47">
        <f t="shared" si="25"/>
        <v>1879490.7551</v>
      </c>
      <c r="Z163" s="47">
        <v>68207679.303399995</v>
      </c>
      <c r="AA163" s="56">
        <f t="shared" si="31"/>
        <v>198550887.96349996</v>
      </c>
    </row>
    <row r="164" spans="1:27" ht="24.9" customHeight="1">
      <c r="A164" s="172"/>
      <c r="B164" s="167"/>
      <c r="C164" s="43">
        <v>10</v>
      </c>
      <c r="D164" s="47" t="s">
        <v>446</v>
      </c>
      <c r="E164" s="47">
        <v>98759098.738900006</v>
      </c>
      <c r="F164" s="47">
        <v>0</v>
      </c>
      <c r="G164" s="47">
        <v>13401856.511700001</v>
      </c>
      <c r="H164" s="47">
        <v>2631964.4981999998</v>
      </c>
      <c r="I164" s="47">
        <v>3364828.6553000002</v>
      </c>
      <c r="J164" s="47">
        <v>0</v>
      </c>
      <c r="K164" s="47">
        <f t="shared" si="33"/>
        <v>3364828.6553000002</v>
      </c>
      <c r="L164" s="47">
        <v>58422787.881899998</v>
      </c>
      <c r="M164" s="48">
        <f t="shared" si="38"/>
        <v>176580536.28600001</v>
      </c>
      <c r="N164" s="51"/>
      <c r="O164" s="167"/>
      <c r="P164" s="53">
        <v>7</v>
      </c>
      <c r="Q164" s="167"/>
      <c r="R164" s="47" t="s">
        <v>447</v>
      </c>
      <c r="S164" s="47">
        <v>104500987.44329999</v>
      </c>
      <c r="T164" s="47">
        <v>0</v>
      </c>
      <c r="U164" s="47">
        <v>14181045.158399999</v>
      </c>
      <c r="V164" s="47">
        <v>2962930.1752999998</v>
      </c>
      <c r="W164" s="47">
        <v>3560460.9748</v>
      </c>
      <c r="X164" s="47">
        <f t="shared" si="43"/>
        <v>1780230.4874</v>
      </c>
      <c r="Y164" s="47">
        <f t="shared" si="25"/>
        <v>1780230.4874</v>
      </c>
      <c r="Z164" s="47">
        <v>63526724.203000002</v>
      </c>
      <c r="AA164" s="56">
        <f t="shared" si="31"/>
        <v>186951917.46740001</v>
      </c>
    </row>
    <row r="165" spans="1:27" ht="24.9" customHeight="1">
      <c r="A165" s="172"/>
      <c r="B165" s="167"/>
      <c r="C165" s="43">
        <v>11</v>
      </c>
      <c r="D165" s="47" t="s">
        <v>448</v>
      </c>
      <c r="E165" s="47">
        <v>142291869.43329999</v>
      </c>
      <c r="F165" s="47">
        <v>0</v>
      </c>
      <c r="G165" s="47">
        <v>19309362.2892</v>
      </c>
      <c r="H165" s="47">
        <v>3739450.3283000002</v>
      </c>
      <c r="I165" s="47">
        <v>4848036.9486999996</v>
      </c>
      <c r="J165" s="47">
        <v>0</v>
      </c>
      <c r="K165" s="47">
        <f t="shared" si="33"/>
        <v>4848036.9486999996</v>
      </c>
      <c r="L165" s="47">
        <v>84162555.717899993</v>
      </c>
      <c r="M165" s="48">
        <f t="shared" si="38"/>
        <v>254351274.71740001</v>
      </c>
      <c r="N165" s="51"/>
      <c r="O165" s="167"/>
      <c r="P165" s="53">
        <v>8</v>
      </c>
      <c r="Q165" s="167"/>
      <c r="R165" s="47" t="s">
        <v>449</v>
      </c>
      <c r="S165" s="47">
        <v>93378253.205200002</v>
      </c>
      <c r="T165" s="47">
        <v>0</v>
      </c>
      <c r="U165" s="47">
        <v>12671662.3257</v>
      </c>
      <c r="V165" s="47">
        <v>2739231.0824000002</v>
      </c>
      <c r="W165" s="47">
        <v>3181497.4698999999</v>
      </c>
      <c r="X165" s="47">
        <f t="shared" si="43"/>
        <v>1590748.73495</v>
      </c>
      <c r="Y165" s="47">
        <f t="shared" si="25"/>
        <v>1590748.73495</v>
      </c>
      <c r="Z165" s="47">
        <v>58327594.283</v>
      </c>
      <c r="AA165" s="56">
        <f t="shared" si="31"/>
        <v>168707489.63124999</v>
      </c>
    </row>
    <row r="166" spans="1:27" ht="24.9" customHeight="1">
      <c r="A166" s="172"/>
      <c r="B166" s="167"/>
      <c r="C166" s="43">
        <v>12</v>
      </c>
      <c r="D166" s="47" t="s">
        <v>450</v>
      </c>
      <c r="E166" s="47">
        <v>100773374.2933</v>
      </c>
      <c r="F166" s="47">
        <v>0</v>
      </c>
      <c r="G166" s="47">
        <v>13675198.738500001</v>
      </c>
      <c r="H166" s="47">
        <v>2783169.1957999999</v>
      </c>
      <c r="I166" s="47">
        <v>3433457.1921999999</v>
      </c>
      <c r="J166" s="47">
        <v>0</v>
      </c>
      <c r="K166" s="47">
        <f t="shared" si="33"/>
        <v>3433457.1921999999</v>
      </c>
      <c r="L166" s="47">
        <v>61937030.417400002</v>
      </c>
      <c r="M166" s="48">
        <f t="shared" si="38"/>
        <v>182602229.83720002</v>
      </c>
      <c r="N166" s="51"/>
      <c r="O166" s="167"/>
      <c r="P166" s="53">
        <v>9</v>
      </c>
      <c r="Q166" s="167"/>
      <c r="R166" s="47" t="s">
        <v>451</v>
      </c>
      <c r="S166" s="47">
        <v>100760510.7027</v>
      </c>
      <c r="T166" s="47">
        <v>0</v>
      </c>
      <c r="U166" s="47">
        <v>13673453.116800001</v>
      </c>
      <c r="V166" s="47">
        <v>2930502.0211</v>
      </c>
      <c r="W166" s="47">
        <v>3433018.9136000001</v>
      </c>
      <c r="X166" s="47">
        <f t="shared" si="43"/>
        <v>1716509.4568</v>
      </c>
      <c r="Y166" s="47">
        <f t="shared" si="25"/>
        <v>1716509.4568</v>
      </c>
      <c r="Z166" s="47">
        <v>62773041.2786</v>
      </c>
      <c r="AA166" s="56">
        <f t="shared" si="31"/>
        <v>181854016.57600001</v>
      </c>
    </row>
    <row r="167" spans="1:27" ht="24.9" customHeight="1">
      <c r="A167" s="172"/>
      <c r="B167" s="167"/>
      <c r="C167" s="43">
        <v>13</v>
      </c>
      <c r="D167" s="47" t="s">
        <v>452</v>
      </c>
      <c r="E167" s="47">
        <v>116269001.9271</v>
      </c>
      <c r="F167" s="47">
        <v>0</v>
      </c>
      <c r="G167" s="47">
        <v>15777994.1346</v>
      </c>
      <c r="H167" s="47">
        <v>3340332.6987000001</v>
      </c>
      <c r="I167" s="47">
        <v>3961409.8838999998</v>
      </c>
      <c r="J167" s="47">
        <v>0</v>
      </c>
      <c r="K167" s="47">
        <f t="shared" si="33"/>
        <v>3961409.8838999998</v>
      </c>
      <c r="L167" s="47">
        <v>74886414.349000007</v>
      </c>
      <c r="M167" s="48">
        <f t="shared" si="38"/>
        <v>214235152.99329999</v>
      </c>
      <c r="N167" s="51"/>
      <c r="O167" s="167"/>
      <c r="P167" s="53">
        <v>10</v>
      </c>
      <c r="Q167" s="167"/>
      <c r="R167" s="47" t="s">
        <v>453</v>
      </c>
      <c r="S167" s="47">
        <v>110965626.6393</v>
      </c>
      <c r="T167" s="47">
        <v>0</v>
      </c>
      <c r="U167" s="47">
        <v>15058312.854</v>
      </c>
      <c r="V167" s="47">
        <v>3112982.4166999999</v>
      </c>
      <c r="W167" s="47">
        <v>3780718.1855000001</v>
      </c>
      <c r="X167" s="47">
        <f t="shared" si="43"/>
        <v>1890359.0927500001</v>
      </c>
      <c r="Y167" s="47">
        <f t="shared" si="25"/>
        <v>1890359.0927500001</v>
      </c>
      <c r="Z167" s="47">
        <v>67014181.787799999</v>
      </c>
      <c r="AA167" s="56">
        <f t="shared" si="31"/>
        <v>198041462.79054999</v>
      </c>
    </row>
    <row r="168" spans="1:27" ht="24.9" customHeight="1">
      <c r="A168" s="172"/>
      <c r="B168" s="167"/>
      <c r="C168" s="43">
        <v>14</v>
      </c>
      <c r="D168" s="47" t="s">
        <v>454</v>
      </c>
      <c r="E168" s="47">
        <v>102775739.73819999</v>
      </c>
      <c r="F168" s="47">
        <v>0</v>
      </c>
      <c r="G168" s="47">
        <v>13946924.7333</v>
      </c>
      <c r="H168" s="47">
        <v>2597433.7245999998</v>
      </c>
      <c r="I168" s="47">
        <v>3501679.9319000002</v>
      </c>
      <c r="J168" s="47">
        <v>0</v>
      </c>
      <c r="K168" s="47">
        <f t="shared" si="33"/>
        <v>3501679.9319000002</v>
      </c>
      <c r="L168" s="47">
        <v>57620236.669600002</v>
      </c>
      <c r="M168" s="48">
        <f t="shared" si="38"/>
        <v>180442014.7976</v>
      </c>
      <c r="N168" s="51"/>
      <c r="O168" s="167"/>
      <c r="P168" s="53">
        <v>11</v>
      </c>
      <c r="Q168" s="167"/>
      <c r="R168" s="47" t="s">
        <v>455</v>
      </c>
      <c r="S168" s="47">
        <v>108390636.6585</v>
      </c>
      <c r="T168" s="47">
        <v>0</v>
      </c>
      <c r="U168" s="47">
        <v>14708880.278100001</v>
      </c>
      <c r="V168" s="47">
        <v>2856640.6167000001</v>
      </c>
      <c r="W168" s="47">
        <v>3692985.5084000002</v>
      </c>
      <c r="X168" s="47">
        <f t="shared" si="43"/>
        <v>1846492.7542000001</v>
      </c>
      <c r="Y168" s="47">
        <f t="shared" si="25"/>
        <v>1846492.7542000001</v>
      </c>
      <c r="Z168" s="47">
        <v>61056382.383400001</v>
      </c>
      <c r="AA168" s="56">
        <f t="shared" si="31"/>
        <v>188859032.6909</v>
      </c>
    </row>
    <row r="169" spans="1:27" ht="24.9" customHeight="1">
      <c r="A169" s="172"/>
      <c r="B169" s="167"/>
      <c r="C169" s="43">
        <v>15</v>
      </c>
      <c r="D169" s="47" t="s">
        <v>456</v>
      </c>
      <c r="E169" s="47">
        <v>94582411.533399999</v>
      </c>
      <c r="F169" s="47">
        <v>0</v>
      </c>
      <c r="G169" s="47">
        <v>12835069.620300001</v>
      </c>
      <c r="H169" s="47">
        <v>2418324.8761999998</v>
      </c>
      <c r="I169" s="47">
        <v>3222524.4386</v>
      </c>
      <c r="J169" s="47">
        <v>0</v>
      </c>
      <c r="K169" s="47">
        <f t="shared" si="33"/>
        <v>3222524.4386</v>
      </c>
      <c r="L169" s="47">
        <v>53457456.388800003</v>
      </c>
      <c r="M169" s="48">
        <f t="shared" si="38"/>
        <v>166515786.85730001</v>
      </c>
      <c r="N169" s="51"/>
      <c r="O169" s="167"/>
      <c r="P169" s="53">
        <v>12</v>
      </c>
      <c r="Q169" s="167"/>
      <c r="R169" s="47" t="s">
        <v>457</v>
      </c>
      <c r="S169" s="47">
        <v>126125602.243</v>
      </c>
      <c r="T169" s="47">
        <v>0</v>
      </c>
      <c r="U169" s="47">
        <v>17115559.430399999</v>
      </c>
      <c r="V169" s="47">
        <v>3468361.8837000001</v>
      </c>
      <c r="W169" s="47">
        <v>4297234.8529000003</v>
      </c>
      <c r="X169" s="47">
        <f t="shared" si="43"/>
        <v>2148617.4264500001</v>
      </c>
      <c r="Y169" s="47">
        <f t="shared" si="25"/>
        <v>2148617.4264500001</v>
      </c>
      <c r="Z169" s="47">
        <v>75273777.284199998</v>
      </c>
      <c r="AA169" s="56">
        <f t="shared" si="31"/>
        <v>224131918.26774997</v>
      </c>
    </row>
    <row r="170" spans="1:27" ht="24.9" customHeight="1">
      <c r="A170" s="172"/>
      <c r="B170" s="167"/>
      <c r="C170" s="43">
        <v>16</v>
      </c>
      <c r="D170" s="47" t="s">
        <v>458</v>
      </c>
      <c r="E170" s="47">
        <v>138589706.3418</v>
      </c>
      <c r="F170" s="47">
        <v>0</v>
      </c>
      <c r="G170" s="47">
        <v>18806969.505600002</v>
      </c>
      <c r="H170" s="47">
        <v>3005384.8078000001</v>
      </c>
      <c r="I170" s="47">
        <v>4721900.2752999999</v>
      </c>
      <c r="J170" s="47">
        <v>0</v>
      </c>
      <c r="K170" s="47">
        <f t="shared" si="33"/>
        <v>4721900.2752999999</v>
      </c>
      <c r="L170" s="47">
        <v>67101681.836900003</v>
      </c>
      <c r="M170" s="48">
        <f t="shared" si="38"/>
        <v>232225642.7674</v>
      </c>
      <c r="N170" s="51"/>
      <c r="O170" s="167"/>
      <c r="P170" s="53">
        <v>13</v>
      </c>
      <c r="Q170" s="167"/>
      <c r="R170" s="47" t="s">
        <v>459</v>
      </c>
      <c r="S170" s="47">
        <v>129199417.3203</v>
      </c>
      <c r="T170" s="47">
        <v>0</v>
      </c>
      <c r="U170" s="47">
        <v>17532683.817899998</v>
      </c>
      <c r="V170" s="47">
        <v>3295101.1373000001</v>
      </c>
      <c r="W170" s="47">
        <v>4401963.0345999999</v>
      </c>
      <c r="X170" s="47">
        <f t="shared" si="43"/>
        <v>2200981.5172999999</v>
      </c>
      <c r="Y170" s="47">
        <f t="shared" ref="Y170:Y233" si="44">W170-X170</f>
        <v>2200981.5172999999</v>
      </c>
      <c r="Z170" s="47">
        <v>71246916.381500006</v>
      </c>
      <c r="AA170" s="56">
        <f t="shared" si="31"/>
        <v>223475100.17429999</v>
      </c>
    </row>
    <row r="171" spans="1:27" ht="24.9" customHeight="1">
      <c r="A171" s="172"/>
      <c r="B171" s="167"/>
      <c r="C171" s="43">
        <v>17</v>
      </c>
      <c r="D171" s="47" t="s">
        <v>460</v>
      </c>
      <c r="E171" s="47">
        <v>142830780.6243</v>
      </c>
      <c r="F171" s="47">
        <v>0</v>
      </c>
      <c r="G171" s="47">
        <v>19382493.885000002</v>
      </c>
      <c r="H171" s="47">
        <v>3295337.8686000002</v>
      </c>
      <c r="I171" s="47">
        <v>4866398.2367000002</v>
      </c>
      <c r="J171" s="47">
        <v>0</v>
      </c>
      <c r="K171" s="47">
        <f t="shared" si="33"/>
        <v>4866398.2367000002</v>
      </c>
      <c r="L171" s="47">
        <v>73840661.482299998</v>
      </c>
      <c r="M171" s="48">
        <f t="shared" si="38"/>
        <v>244215672.09689999</v>
      </c>
      <c r="N171" s="51"/>
      <c r="O171" s="167"/>
      <c r="P171" s="53">
        <v>14</v>
      </c>
      <c r="Q171" s="167"/>
      <c r="R171" s="47" t="s">
        <v>461</v>
      </c>
      <c r="S171" s="47">
        <v>143058044.3836</v>
      </c>
      <c r="T171" s="47">
        <v>0</v>
      </c>
      <c r="U171" s="47">
        <v>19413334.145100001</v>
      </c>
      <c r="V171" s="47">
        <v>3404075.6734000002</v>
      </c>
      <c r="W171" s="47">
        <v>4874141.3541999999</v>
      </c>
      <c r="X171" s="47">
        <f t="shared" si="43"/>
        <v>2437070.6771</v>
      </c>
      <c r="Y171" s="47">
        <f t="shared" si="44"/>
        <v>2437070.6771</v>
      </c>
      <c r="Z171" s="47">
        <v>73779661.437600002</v>
      </c>
      <c r="AA171" s="56">
        <f t="shared" si="31"/>
        <v>242092186.3168</v>
      </c>
    </row>
    <row r="172" spans="1:27" ht="24.9" customHeight="1">
      <c r="A172" s="172"/>
      <c r="B172" s="167"/>
      <c r="C172" s="43">
        <v>18</v>
      </c>
      <c r="D172" s="47" t="s">
        <v>462</v>
      </c>
      <c r="E172" s="47">
        <v>79528248.574300006</v>
      </c>
      <c r="F172" s="47">
        <v>0</v>
      </c>
      <c r="G172" s="47">
        <v>10792182.0843</v>
      </c>
      <c r="H172" s="47">
        <v>2391983.8972999998</v>
      </c>
      <c r="I172" s="47">
        <v>2709612.9224</v>
      </c>
      <c r="J172" s="47">
        <v>0</v>
      </c>
      <c r="K172" s="47">
        <f t="shared" si="33"/>
        <v>2709612.9224</v>
      </c>
      <c r="L172" s="47">
        <v>52845249.295100003</v>
      </c>
      <c r="M172" s="48">
        <f t="shared" si="38"/>
        <v>148267276.77340001</v>
      </c>
      <c r="N172" s="51"/>
      <c r="O172" s="167"/>
      <c r="P172" s="53">
        <v>15</v>
      </c>
      <c r="Q172" s="167"/>
      <c r="R172" s="47" t="s">
        <v>463</v>
      </c>
      <c r="S172" s="47">
        <v>168799597.7067</v>
      </c>
      <c r="T172" s="47">
        <v>0</v>
      </c>
      <c r="U172" s="47">
        <v>22906527.262800001</v>
      </c>
      <c r="V172" s="47">
        <v>3499655.9720000001</v>
      </c>
      <c r="W172" s="47">
        <v>5751183.7478</v>
      </c>
      <c r="X172" s="47">
        <f t="shared" si="43"/>
        <v>2875591.8739</v>
      </c>
      <c r="Y172" s="47">
        <f t="shared" si="44"/>
        <v>2875591.8739</v>
      </c>
      <c r="Z172" s="47">
        <v>76001102.677200004</v>
      </c>
      <c r="AA172" s="56">
        <f t="shared" si="31"/>
        <v>274082475.49260002</v>
      </c>
    </row>
    <row r="173" spans="1:27" ht="24.9" customHeight="1">
      <c r="A173" s="172"/>
      <c r="B173" s="167"/>
      <c r="C173" s="43">
        <v>19</v>
      </c>
      <c r="D173" s="47" t="s">
        <v>464</v>
      </c>
      <c r="E173" s="47">
        <v>107140019.8336</v>
      </c>
      <c r="F173" s="47">
        <v>0</v>
      </c>
      <c r="G173" s="47">
        <v>14539168.4487</v>
      </c>
      <c r="H173" s="47">
        <v>2680208.2738000001</v>
      </c>
      <c r="I173" s="47">
        <v>3650375.6434999998</v>
      </c>
      <c r="J173" s="47">
        <v>0</v>
      </c>
      <c r="K173" s="47">
        <f t="shared" si="33"/>
        <v>3650375.6434999998</v>
      </c>
      <c r="L173" s="47">
        <v>59544051.514200002</v>
      </c>
      <c r="M173" s="48">
        <f t="shared" si="38"/>
        <v>187553823.71380001</v>
      </c>
      <c r="N173" s="51"/>
      <c r="O173" s="167"/>
      <c r="P173" s="53">
        <v>16</v>
      </c>
      <c r="Q173" s="167"/>
      <c r="R173" s="47" t="s">
        <v>465</v>
      </c>
      <c r="S173" s="47">
        <v>106906221.52320001</v>
      </c>
      <c r="T173" s="47">
        <v>0</v>
      </c>
      <c r="U173" s="47">
        <v>14507441.4351</v>
      </c>
      <c r="V173" s="47">
        <v>3416329.7149999999</v>
      </c>
      <c r="W173" s="47">
        <v>3642409.8928999999</v>
      </c>
      <c r="X173" s="47">
        <f t="shared" si="43"/>
        <v>1821204.9464499999</v>
      </c>
      <c r="Y173" s="47">
        <f t="shared" si="44"/>
        <v>1821204.9464499999</v>
      </c>
      <c r="Z173" s="47">
        <v>74064465.249699995</v>
      </c>
      <c r="AA173" s="56">
        <f t="shared" si="31"/>
        <v>200715662.86945003</v>
      </c>
    </row>
    <row r="174" spans="1:27" ht="24.9" customHeight="1">
      <c r="A174" s="172"/>
      <c r="B174" s="167"/>
      <c r="C174" s="43">
        <v>20</v>
      </c>
      <c r="D174" s="47" t="s">
        <v>466</v>
      </c>
      <c r="E174" s="47">
        <v>126788603.1374</v>
      </c>
      <c r="F174" s="47">
        <v>0</v>
      </c>
      <c r="G174" s="47">
        <v>17205530.307599999</v>
      </c>
      <c r="H174" s="47">
        <v>2905262.1156000001</v>
      </c>
      <c r="I174" s="47">
        <v>4319823.9993000003</v>
      </c>
      <c r="J174" s="47">
        <v>0</v>
      </c>
      <c r="K174" s="47">
        <f t="shared" si="33"/>
        <v>4319823.9993000003</v>
      </c>
      <c r="L174" s="47">
        <v>64774667.9987</v>
      </c>
      <c r="M174" s="48">
        <f t="shared" si="38"/>
        <v>215993887.55859998</v>
      </c>
      <c r="N174" s="51"/>
      <c r="O174" s="167"/>
      <c r="P174" s="53">
        <v>17</v>
      </c>
      <c r="Q174" s="167"/>
      <c r="R174" s="47" t="s">
        <v>467</v>
      </c>
      <c r="S174" s="47">
        <v>145103909.29710001</v>
      </c>
      <c r="T174" s="47">
        <v>0</v>
      </c>
      <c r="U174" s="47">
        <v>19690963.126800001</v>
      </c>
      <c r="V174" s="47">
        <v>3683037.4901999999</v>
      </c>
      <c r="W174" s="47">
        <v>4943846.1738999998</v>
      </c>
      <c r="X174" s="47">
        <f t="shared" si="43"/>
        <v>2471923.0869499999</v>
      </c>
      <c r="Y174" s="47">
        <f t="shared" si="44"/>
        <v>2471923.0869499999</v>
      </c>
      <c r="Z174" s="47">
        <v>80263186.738299996</v>
      </c>
      <c r="AA174" s="56">
        <f t="shared" si="31"/>
        <v>251213019.73935002</v>
      </c>
    </row>
    <row r="175" spans="1:27" ht="24.9" customHeight="1">
      <c r="A175" s="172"/>
      <c r="B175" s="167"/>
      <c r="C175" s="43">
        <v>21</v>
      </c>
      <c r="D175" s="47" t="s">
        <v>468</v>
      </c>
      <c r="E175" s="47">
        <v>184634503.1356</v>
      </c>
      <c r="F175" s="47">
        <v>1E-4</v>
      </c>
      <c r="G175" s="47">
        <v>25055363.502599999</v>
      </c>
      <c r="H175" s="47">
        <v>5242424.7770999996</v>
      </c>
      <c r="I175" s="47">
        <v>6290695.9950000001</v>
      </c>
      <c r="J175" s="47">
        <v>0</v>
      </c>
      <c r="K175" s="47">
        <f t="shared" si="33"/>
        <v>6290695.9950000001</v>
      </c>
      <c r="L175" s="47">
        <v>119094120.8224</v>
      </c>
      <c r="M175" s="48">
        <f t="shared" si="38"/>
        <v>340317108.23280001</v>
      </c>
      <c r="N175" s="51"/>
      <c r="O175" s="167"/>
      <c r="P175" s="53">
        <v>18</v>
      </c>
      <c r="Q175" s="167"/>
      <c r="R175" s="47" t="s">
        <v>469</v>
      </c>
      <c r="S175" s="47">
        <v>98014573.064899996</v>
      </c>
      <c r="T175" s="47">
        <v>0</v>
      </c>
      <c r="U175" s="47">
        <v>13300822.516799999</v>
      </c>
      <c r="V175" s="47">
        <v>2816942.1806999999</v>
      </c>
      <c r="W175" s="47">
        <v>3339461.8656000001</v>
      </c>
      <c r="X175" s="47">
        <f t="shared" si="43"/>
        <v>1669730.9328000001</v>
      </c>
      <c r="Y175" s="47">
        <f t="shared" si="44"/>
        <v>1669730.9328000001</v>
      </c>
      <c r="Z175" s="47">
        <v>60133726.311800003</v>
      </c>
      <c r="AA175" s="56">
        <f t="shared" si="31"/>
        <v>175935795.00700003</v>
      </c>
    </row>
    <row r="176" spans="1:27" ht="24.9" customHeight="1">
      <c r="A176" s="172"/>
      <c r="B176" s="167"/>
      <c r="C176" s="43">
        <v>22</v>
      </c>
      <c r="D176" s="47" t="s">
        <v>470</v>
      </c>
      <c r="E176" s="47">
        <v>115296694.9883</v>
      </c>
      <c r="F176" s="47">
        <v>0</v>
      </c>
      <c r="G176" s="47">
        <v>15646049.6526</v>
      </c>
      <c r="H176" s="47">
        <v>2838683.2532000002</v>
      </c>
      <c r="I176" s="47">
        <v>3928282.3394999998</v>
      </c>
      <c r="J176" s="47">
        <v>0</v>
      </c>
      <c r="K176" s="47">
        <f t="shared" si="33"/>
        <v>3928282.3394999998</v>
      </c>
      <c r="L176" s="47">
        <v>63227267.196900003</v>
      </c>
      <c r="M176" s="48">
        <f t="shared" si="38"/>
        <v>200936977.4305</v>
      </c>
      <c r="N176" s="51"/>
      <c r="O176" s="167"/>
      <c r="P176" s="53">
        <v>19</v>
      </c>
      <c r="Q176" s="167"/>
      <c r="R176" s="47" t="s">
        <v>471</v>
      </c>
      <c r="S176" s="47">
        <v>112803484.6619</v>
      </c>
      <c r="T176" s="47">
        <v>0</v>
      </c>
      <c r="U176" s="47">
        <v>15307714.7805</v>
      </c>
      <c r="V176" s="47">
        <v>3150633.4040000001</v>
      </c>
      <c r="W176" s="47">
        <v>3843335.9833999998</v>
      </c>
      <c r="X176" s="47">
        <f t="shared" si="43"/>
        <v>1921667.9916999999</v>
      </c>
      <c r="Y176" s="47">
        <f t="shared" si="44"/>
        <v>1921667.9916999999</v>
      </c>
      <c r="Z176" s="47">
        <v>67889251.829699993</v>
      </c>
      <c r="AA176" s="56">
        <f t="shared" si="31"/>
        <v>201072752.66779998</v>
      </c>
    </row>
    <row r="177" spans="1:27" ht="24.9" customHeight="1">
      <c r="A177" s="172"/>
      <c r="B177" s="167"/>
      <c r="C177" s="43">
        <v>23</v>
      </c>
      <c r="D177" s="47" t="s">
        <v>472</v>
      </c>
      <c r="E177" s="47">
        <v>107366505.05329999</v>
      </c>
      <c r="F177" s="47">
        <v>0</v>
      </c>
      <c r="G177" s="47">
        <v>14569903.059599999</v>
      </c>
      <c r="H177" s="47">
        <v>2760733.0814999999</v>
      </c>
      <c r="I177" s="47">
        <v>3658092.2418</v>
      </c>
      <c r="J177" s="47">
        <v>0</v>
      </c>
      <c r="K177" s="47">
        <f t="shared" si="33"/>
        <v>3658092.2418</v>
      </c>
      <c r="L177" s="47">
        <v>61415578.715499997</v>
      </c>
      <c r="M177" s="48">
        <f t="shared" si="38"/>
        <v>189770812.15169996</v>
      </c>
      <c r="N177" s="51"/>
      <c r="O177" s="167"/>
      <c r="P177" s="53">
        <v>20</v>
      </c>
      <c r="Q177" s="167"/>
      <c r="R177" s="47" t="s">
        <v>473</v>
      </c>
      <c r="S177" s="47">
        <v>130106186.3071</v>
      </c>
      <c r="T177" s="47">
        <v>0</v>
      </c>
      <c r="U177" s="47">
        <v>17655734.635499999</v>
      </c>
      <c r="V177" s="47">
        <v>3296793.0410000002</v>
      </c>
      <c r="W177" s="47">
        <v>4432857.6292000003</v>
      </c>
      <c r="X177" s="47">
        <f t="shared" si="43"/>
        <v>2216428.8146000002</v>
      </c>
      <c r="Y177" s="47">
        <f t="shared" si="44"/>
        <v>2216428.8146000002</v>
      </c>
      <c r="Z177" s="47">
        <v>71286238.968899995</v>
      </c>
      <c r="AA177" s="56">
        <f t="shared" si="31"/>
        <v>224561381.76710004</v>
      </c>
    </row>
    <row r="178" spans="1:27" ht="24.9" customHeight="1">
      <c r="A178" s="172"/>
      <c r="B178" s="167"/>
      <c r="C178" s="43">
        <v>24</v>
      </c>
      <c r="D178" s="47" t="s">
        <v>474</v>
      </c>
      <c r="E178" s="47">
        <v>104799888.7348</v>
      </c>
      <c r="F178" s="47">
        <v>0</v>
      </c>
      <c r="G178" s="47">
        <v>14221606.810799999</v>
      </c>
      <c r="H178" s="47">
        <v>2719030.1074999999</v>
      </c>
      <c r="I178" s="47">
        <v>3570644.8643</v>
      </c>
      <c r="J178" s="47">
        <v>0</v>
      </c>
      <c r="K178" s="47">
        <f t="shared" si="33"/>
        <v>3570644.8643</v>
      </c>
      <c r="L178" s="47">
        <v>60446333.926299997</v>
      </c>
      <c r="M178" s="48">
        <f t="shared" si="38"/>
        <v>185757504.44369999</v>
      </c>
      <c r="N178" s="51"/>
      <c r="O178" s="167"/>
      <c r="P178" s="53">
        <v>21</v>
      </c>
      <c r="Q178" s="167"/>
      <c r="R178" s="47" t="s">
        <v>475</v>
      </c>
      <c r="S178" s="47">
        <v>122394857.9862</v>
      </c>
      <c r="T178" s="47">
        <v>0</v>
      </c>
      <c r="U178" s="47">
        <v>16609288.1109</v>
      </c>
      <c r="V178" s="47">
        <v>3260772.6565</v>
      </c>
      <c r="W178" s="47">
        <v>4170124.3832999999</v>
      </c>
      <c r="X178" s="47">
        <f t="shared" si="43"/>
        <v>2085062.1916499999</v>
      </c>
      <c r="Y178" s="47">
        <f t="shared" si="44"/>
        <v>2085062.1916499999</v>
      </c>
      <c r="Z178" s="47">
        <v>70449066.782900006</v>
      </c>
      <c r="AA178" s="56">
        <f t="shared" si="31"/>
        <v>214799047.72815004</v>
      </c>
    </row>
    <row r="179" spans="1:27" ht="24.9" customHeight="1">
      <c r="A179" s="172"/>
      <c r="B179" s="167"/>
      <c r="C179" s="43">
        <v>25</v>
      </c>
      <c r="D179" s="47" t="s">
        <v>476</v>
      </c>
      <c r="E179" s="47">
        <v>119856362.765</v>
      </c>
      <c r="F179" s="47">
        <v>0</v>
      </c>
      <c r="G179" s="47">
        <v>16264807.965</v>
      </c>
      <c r="H179" s="47">
        <v>3498899.6294</v>
      </c>
      <c r="I179" s="47">
        <v>4083635.1187999998</v>
      </c>
      <c r="J179" s="47">
        <v>0</v>
      </c>
      <c r="K179" s="47">
        <f t="shared" si="33"/>
        <v>4083635.1187999998</v>
      </c>
      <c r="L179" s="47">
        <v>78571767.128800005</v>
      </c>
      <c r="M179" s="48">
        <f t="shared" si="38"/>
        <v>222275472.60699999</v>
      </c>
      <c r="N179" s="51"/>
      <c r="O179" s="167"/>
      <c r="P179" s="53">
        <v>22</v>
      </c>
      <c r="Q179" s="167"/>
      <c r="R179" s="47" t="s">
        <v>477</v>
      </c>
      <c r="S179" s="47">
        <v>144689475.26019999</v>
      </c>
      <c r="T179" s="47">
        <v>0</v>
      </c>
      <c r="U179" s="47">
        <v>19634723.392499998</v>
      </c>
      <c r="V179" s="47">
        <v>3624599.3818000001</v>
      </c>
      <c r="W179" s="47">
        <v>4929725.9616999999</v>
      </c>
      <c r="X179" s="47">
        <f t="shared" si="43"/>
        <v>2464862.9808499999</v>
      </c>
      <c r="Y179" s="47">
        <f t="shared" si="44"/>
        <v>2464862.9808499999</v>
      </c>
      <c r="Z179" s="47">
        <v>78904990.269800007</v>
      </c>
      <c r="AA179" s="56">
        <f t="shared" si="31"/>
        <v>249318651.28514999</v>
      </c>
    </row>
    <row r="180" spans="1:27" ht="24.9" customHeight="1">
      <c r="A180" s="172"/>
      <c r="B180" s="167"/>
      <c r="C180" s="43">
        <v>26</v>
      </c>
      <c r="D180" s="47" t="s">
        <v>478</v>
      </c>
      <c r="E180" s="47">
        <v>104185027.5248</v>
      </c>
      <c r="F180" s="47">
        <v>0</v>
      </c>
      <c r="G180" s="47">
        <v>14138168.6088</v>
      </c>
      <c r="H180" s="47">
        <v>2657410.4844999998</v>
      </c>
      <c r="I180" s="47">
        <v>3549695.8883000002</v>
      </c>
      <c r="J180" s="47">
        <v>0</v>
      </c>
      <c r="K180" s="47">
        <f t="shared" si="33"/>
        <v>3549695.8883000002</v>
      </c>
      <c r="L180" s="47">
        <v>59014193.896799996</v>
      </c>
      <c r="M180" s="48">
        <f t="shared" si="38"/>
        <v>183544496.4032</v>
      </c>
      <c r="N180" s="51"/>
      <c r="O180" s="167"/>
      <c r="P180" s="53">
        <v>23</v>
      </c>
      <c r="Q180" s="167"/>
      <c r="R180" s="47" t="s">
        <v>479</v>
      </c>
      <c r="S180" s="47">
        <v>105815046.50030001</v>
      </c>
      <c r="T180" s="47">
        <v>0</v>
      </c>
      <c r="U180" s="47">
        <v>14359366.257300001</v>
      </c>
      <c r="V180" s="47">
        <v>3509194.3856000002</v>
      </c>
      <c r="W180" s="47">
        <v>3605232.3878000001</v>
      </c>
      <c r="X180" s="47">
        <f t="shared" si="43"/>
        <v>1802616.1939000001</v>
      </c>
      <c r="Y180" s="47">
        <f t="shared" si="44"/>
        <v>1802616.1939000001</v>
      </c>
      <c r="Z180" s="47">
        <v>76222790.887099996</v>
      </c>
      <c r="AA180" s="56">
        <f t="shared" si="31"/>
        <v>201709014.22420001</v>
      </c>
    </row>
    <row r="181" spans="1:27" ht="24.9" customHeight="1">
      <c r="A181" s="172"/>
      <c r="B181" s="168"/>
      <c r="C181" s="43">
        <v>27</v>
      </c>
      <c r="D181" s="47" t="s">
        <v>480</v>
      </c>
      <c r="E181" s="47">
        <v>101045496.05339999</v>
      </c>
      <c r="F181" s="47">
        <v>0</v>
      </c>
      <c r="G181" s="47">
        <v>13712126.3412</v>
      </c>
      <c r="H181" s="47">
        <v>2672846.0406999998</v>
      </c>
      <c r="I181" s="47">
        <v>3442728.6702000001</v>
      </c>
      <c r="J181" s="47">
        <v>0</v>
      </c>
      <c r="K181" s="47">
        <f t="shared" si="33"/>
        <v>3442728.6702000001</v>
      </c>
      <c r="L181" s="47">
        <v>59372941.269900002</v>
      </c>
      <c r="M181" s="48">
        <f t="shared" si="38"/>
        <v>180246138.37540001</v>
      </c>
      <c r="N181" s="51"/>
      <c r="O181" s="167"/>
      <c r="P181" s="53">
        <v>24</v>
      </c>
      <c r="Q181" s="167"/>
      <c r="R181" s="47" t="s">
        <v>481</v>
      </c>
      <c r="S181" s="47">
        <v>86116652.113900006</v>
      </c>
      <c r="T181" s="47">
        <v>0</v>
      </c>
      <c r="U181" s="47">
        <v>11686244.9091</v>
      </c>
      <c r="V181" s="47">
        <v>2693684.5444999998</v>
      </c>
      <c r="W181" s="47">
        <v>2934086.9073000001</v>
      </c>
      <c r="X181" s="47">
        <f t="shared" si="43"/>
        <v>1467043.45365</v>
      </c>
      <c r="Y181" s="47">
        <f t="shared" si="44"/>
        <v>1467043.45365</v>
      </c>
      <c r="Z181" s="47">
        <v>57269018.833400004</v>
      </c>
      <c r="AA181" s="56">
        <f t="shared" si="31"/>
        <v>159232643.85455</v>
      </c>
    </row>
    <row r="182" spans="1:27" ht="24.9" customHeight="1">
      <c r="A182" s="43"/>
      <c r="B182" s="179" t="s">
        <v>482</v>
      </c>
      <c r="C182" s="180"/>
      <c r="D182" s="48"/>
      <c r="E182" s="48">
        <f>SUM(E155:E181)</f>
        <v>3121701033.8948994</v>
      </c>
      <c r="F182" s="48">
        <f t="shared" ref="F182:L182" si="45">SUM(F155:F181)</f>
        <v>1E-4</v>
      </c>
      <c r="G182" s="48">
        <f t="shared" si="45"/>
        <v>423622631.86830002</v>
      </c>
      <c r="H182" s="48">
        <f t="shared" si="45"/>
        <v>80679288.733900011</v>
      </c>
      <c r="I182" s="48">
        <f t="shared" si="45"/>
        <v>106359709.9558</v>
      </c>
      <c r="J182" s="48">
        <f t="shared" si="45"/>
        <v>0</v>
      </c>
      <c r="K182" s="48">
        <f t="shared" si="33"/>
        <v>106359709.9558</v>
      </c>
      <c r="L182" s="48">
        <f t="shared" si="45"/>
        <v>1800912464.1993001</v>
      </c>
      <c r="M182" s="48">
        <f t="shared" si="38"/>
        <v>5533275128.6522999</v>
      </c>
      <c r="N182" s="51"/>
      <c r="O182" s="168"/>
      <c r="P182" s="53">
        <v>25</v>
      </c>
      <c r="Q182" s="168"/>
      <c r="R182" s="47" t="s">
        <v>483</v>
      </c>
      <c r="S182" s="47">
        <v>95993430.889400005</v>
      </c>
      <c r="T182" s="47">
        <v>0</v>
      </c>
      <c r="U182" s="47">
        <v>13026548.473200001</v>
      </c>
      <c r="V182" s="47">
        <v>2682889.4633999998</v>
      </c>
      <c r="W182" s="47">
        <v>3270599.3840999999</v>
      </c>
      <c r="X182" s="47">
        <f t="shared" si="43"/>
        <v>1635299.69205</v>
      </c>
      <c r="Y182" s="47">
        <f t="shared" si="44"/>
        <v>1635299.69205</v>
      </c>
      <c r="Z182" s="47">
        <v>57018123.629299998</v>
      </c>
      <c r="AA182" s="56">
        <f t="shared" si="31"/>
        <v>170356292.14735001</v>
      </c>
    </row>
    <row r="183" spans="1:27" ht="24.9" customHeight="1">
      <c r="A183" s="172">
        <v>9</v>
      </c>
      <c r="B183" s="166" t="s">
        <v>484</v>
      </c>
      <c r="C183" s="43">
        <v>1</v>
      </c>
      <c r="D183" s="47" t="s">
        <v>485</v>
      </c>
      <c r="E183" s="47">
        <v>107121646.20469999</v>
      </c>
      <c r="F183" s="47">
        <f>-2141737.01</f>
        <v>-2141737.0099999998</v>
      </c>
      <c r="G183" s="47">
        <v>14536675.1028</v>
      </c>
      <c r="H183" s="47">
        <v>3078749.5825</v>
      </c>
      <c r="I183" s="47">
        <v>3649749.6430000002</v>
      </c>
      <c r="J183" s="47">
        <f t="shared" ref="J183:J226" si="46">I183/2</f>
        <v>1824874.8215000001</v>
      </c>
      <c r="K183" s="47">
        <f t="shared" si="33"/>
        <v>1824874.8215000001</v>
      </c>
      <c r="L183" s="47">
        <v>64640343.701899998</v>
      </c>
      <c r="M183" s="48">
        <f t="shared" si="38"/>
        <v>189060552.40339997</v>
      </c>
      <c r="N183" s="51"/>
      <c r="O183" s="43"/>
      <c r="P183" s="179" t="s">
        <v>486</v>
      </c>
      <c r="Q183" s="181"/>
      <c r="R183" s="48"/>
      <c r="S183" s="48">
        <f>SUM(S158:S182)</f>
        <v>2932569289.1849999</v>
      </c>
      <c r="T183" s="47">
        <v>0</v>
      </c>
      <c r="U183" s="48">
        <f t="shared" ref="U183:Z183" si="47">SUM(U158:U182)</f>
        <v>397956981.44760001</v>
      </c>
      <c r="V183" s="48">
        <f t="shared" si="47"/>
        <v>78754181.807099983</v>
      </c>
      <c r="W183" s="48">
        <f t="shared" si="47"/>
        <v>99915788.12349999</v>
      </c>
      <c r="X183" s="48">
        <f t="shared" si="47"/>
        <v>49957894.061749995</v>
      </c>
      <c r="Y183" s="48">
        <f t="shared" si="44"/>
        <v>49957894.061749995</v>
      </c>
      <c r="Z183" s="48">
        <f t="shared" si="47"/>
        <v>1696960454.2978001</v>
      </c>
      <c r="AA183" s="56">
        <f t="shared" si="31"/>
        <v>5156198800.7992496</v>
      </c>
    </row>
    <row r="184" spans="1:27" ht="24.9" customHeight="1">
      <c r="A184" s="172"/>
      <c r="B184" s="167"/>
      <c r="C184" s="43">
        <v>2</v>
      </c>
      <c r="D184" s="47" t="s">
        <v>487</v>
      </c>
      <c r="E184" s="47">
        <v>134650609.74630001</v>
      </c>
      <c r="F184" s="47">
        <f t="shared" ref="F184:F200" si="48">-2141737.01</f>
        <v>-2141737.0099999998</v>
      </c>
      <c r="G184" s="47">
        <v>18272424.253199998</v>
      </c>
      <c r="H184" s="47">
        <v>3117510.1153000002</v>
      </c>
      <c r="I184" s="47">
        <v>4587691.0175000001</v>
      </c>
      <c r="J184" s="47">
        <f t="shared" si="46"/>
        <v>2293845.50875</v>
      </c>
      <c r="K184" s="47">
        <f t="shared" si="33"/>
        <v>2293845.50875</v>
      </c>
      <c r="L184" s="47">
        <v>65541201.382600002</v>
      </c>
      <c r="M184" s="48">
        <f t="shared" si="38"/>
        <v>221733853.99615005</v>
      </c>
      <c r="N184" s="51"/>
      <c r="O184" s="166">
        <v>27</v>
      </c>
      <c r="P184" s="53">
        <v>1</v>
      </c>
      <c r="Q184" s="166" t="s">
        <v>112</v>
      </c>
      <c r="R184" s="47" t="s">
        <v>488</v>
      </c>
      <c r="S184" s="47">
        <v>107773240.73639999</v>
      </c>
      <c r="T184" s="47">
        <f>-5788847.52</f>
        <v>-5788847.5199999996</v>
      </c>
      <c r="U184" s="47">
        <v>14625098.108100001</v>
      </c>
      <c r="V184" s="47">
        <v>4324336.1721000001</v>
      </c>
      <c r="W184" s="47">
        <v>3671950.1633000001</v>
      </c>
      <c r="X184" s="47">
        <v>0</v>
      </c>
      <c r="Y184" s="47">
        <f t="shared" si="44"/>
        <v>3671950.1633000001</v>
      </c>
      <c r="Z184" s="47">
        <v>76566406.411500007</v>
      </c>
      <c r="AA184" s="56">
        <f t="shared" si="31"/>
        <v>201172184.07140002</v>
      </c>
    </row>
    <row r="185" spans="1:27" ht="24.9" customHeight="1">
      <c r="A185" s="172"/>
      <c r="B185" s="167"/>
      <c r="C185" s="43">
        <v>3</v>
      </c>
      <c r="D185" s="47" t="s">
        <v>489</v>
      </c>
      <c r="E185" s="47">
        <v>128900284.0301</v>
      </c>
      <c r="F185" s="47">
        <f t="shared" si="48"/>
        <v>-2141737.0099999998</v>
      </c>
      <c r="G185" s="47">
        <v>17492090.6829</v>
      </c>
      <c r="H185" s="47">
        <v>3854775.5405999999</v>
      </c>
      <c r="I185" s="47">
        <v>4391771.2403999995</v>
      </c>
      <c r="J185" s="47">
        <f t="shared" si="46"/>
        <v>2195885.6201999998</v>
      </c>
      <c r="K185" s="47">
        <f t="shared" si="33"/>
        <v>2195885.6201999998</v>
      </c>
      <c r="L185" s="47">
        <v>82676446.244000003</v>
      </c>
      <c r="M185" s="48">
        <f t="shared" si="38"/>
        <v>232977745.10780001</v>
      </c>
      <c r="N185" s="51"/>
      <c r="O185" s="167"/>
      <c r="P185" s="53">
        <v>2</v>
      </c>
      <c r="Q185" s="167"/>
      <c r="R185" s="47" t="s">
        <v>490</v>
      </c>
      <c r="S185" s="47">
        <v>111259380.5706</v>
      </c>
      <c r="T185" s="47">
        <f t="shared" ref="T185:T203" si="49">-5788847.52</f>
        <v>-5788847.5199999996</v>
      </c>
      <c r="U185" s="47">
        <v>15098175.9966</v>
      </c>
      <c r="V185" s="47">
        <v>4624397.7444000002</v>
      </c>
      <c r="W185" s="47">
        <v>3790726.7</v>
      </c>
      <c r="X185" s="47">
        <v>0</v>
      </c>
      <c r="Y185" s="47">
        <f t="shared" si="44"/>
        <v>3790726.7</v>
      </c>
      <c r="Z185" s="47">
        <v>83540324.268999994</v>
      </c>
      <c r="AA185" s="56">
        <f t="shared" si="31"/>
        <v>212524157.7606</v>
      </c>
    </row>
    <row r="186" spans="1:27" ht="24.9" customHeight="1">
      <c r="A186" s="172"/>
      <c r="B186" s="167"/>
      <c r="C186" s="43">
        <v>4</v>
      </c>
      <c r="D186" s="47" t="s">
        <v>491</v>
      </c>
      <c r="E186" s="47">
        <v>83168720.401099995</v>
      </c>
      <c r="F186" s="47">
        <f t="shared" si="48"/>
        <v>-2141737.0099999998</v>
      </c>
      <c r="G186" s="47">
        <v>11286203.2086</v>
      </c>
      <c r="H186" s="47">
        <v>2389623.7214000002</v>
      </c>
      <c r="I186" s="47">
        <v>2833647.7063000002</v>
      </c>
      <c r="J186" s="47">
        <f t="shared" si="46"/>
        <v>1416823.8531500001</v>
      </c>
      <c r="K186" s="47">
        <f t="shared" si="33"/>
        <v>1416823.8531500001</v>
      </c>
      <c r="L186" s="47">
        <v>48623940.429399997</v>
      </c>
      <c r="M186" s="48">
        <f t="shared" si="38"/>
        <v>144743574.60365</v>
      </c>
      <c r="N186" s="51"/>
      <c r="O186" s="167"/>
      <c r="P186" s="53">
        <v>3</v>
      </c>
      <c r="Q186" s="167"/>
      <c r="R186" s="47" t="s">
        <v>492</v>
      </c>
      <c r="S186" s="47">
        <v>171009351.13339999</v>
      </c>
      <c r="T186" s="47">
        <f t="shared" si="49"/>
        <v>-5788847.5199999996</v>
      </c>
      <c r="U186" s="47">
        <v>23206396.3248</v>
      </c>
      <c r="V186" s="47">
        <v>6318060.7737999996</v>
      </c>
      <c r="W186" s="47">
        <v>5826472.4195999997</v>
      </c>
      <c r="X186" s="47">
        <v>0</v>
      </c>
      <c r="Y186" s="47">
        <f t="shared" si="44"/>
        <v>5826472.4195999997</v>
      </c>
      <c r="Z186" s="47">
        <v>122903801.4206</v>
      </c>
      <c r="AA186" s="56">
        <f t="shared" si="31"/>
        <v>323475234.55219996</v>
      </c>
    </row>
    <row r="187" spans="1:27" ht="24.9" customHeight="1">
      <c r="A187" s="172"/>
      <c r="B187" s="167"/>
      <c r="C187" s="43">
        <v>5</v>
      </c>
      <c r="D187" s="47" t="s">
        <v>493</v>
      </c>
      <c r="E187" s="47">
        <v>99350990.808599994</v>
      </c>
      <c r="F187" s="47">
        <f t="shared" si="48"/>
        <v>-2141737.0099999998</v>
      </c>
      <c r="G187" s="47">
        <v>13482177.7443</v>
      </c>
      <c r="H187" s="47">
        <v>2839798.8361</v>
      </c>
      <c r="I187" s="47">
        <v>3384995.0521999998</v>
      </c>
      <c r="J187" s="47">
        <f t="shared" si="46"/>
        <v>1692497.5260999999</v>
      </c>
      <c r="K187" s="47">
        <f t="shared" si="33"/>
        <v>1692497.5260999999</v>
      </c>
      <c r="L187" s="47">
        <v>59086740.603</v>
      </c>
      <c r="M187" s="48">
        <f t="shared" si="38"/>
        <v>174310468.5081</v>
      </c>
      <c r="N187" s="51"/>
      <c r="O187" s="167"/>
      <c r="P187" s="53">
        <v>4</v>
      </c>
      <c r="Q187" s="167"/>
      <c r="R187" s="47" t="s">
        <v>494</v>
      </c>
      <c r="S187" s="47">
        <v>112440083.95370001</v>
      </c>
      <c r="T187" s="47">
        <f t="shared" si="49"/>
        <v>-5788847.5199999996</v>
      </c>
      <c r="U187" s="47">
        <v>15258400.396199999</v>
      </c>
      <c r="V187" s="47">
        <v>4204781.1076999996</v>
      </c>
      <c r="W187" s="47">
        <v>3830954.5320000001</v>
      </c>
      <c r="X187" s="47">
        <v>0</v>
      </c>
      <c r="Y187" s="47">
        <f t="shared" si="44"/>
        <v>3830954.5320000001</v>
      </c>
      <c r="Z187" s="47">
        <v>73787752.711300001</v>
      </c>
      <c r="AA187" s="56">
        <f t="shared" si="31"/>
        <v>203733125.18090004</v>
      </c>
    </row>
    <row r="188" spans="1:27" ht="24.9" customHeight="1">
      <c r="A188" s="172"/>
      <c r="B188" s="167"/>
      <c r="C188" s="43">
        <v>6</v>
      </c>
      <c r="D188" s="47" t="s">
        <v>495</v>
      </c>
      <c r="E188" s="47">
        <v>114295945.6744</v>
      </c>
      <c r="F188" s="47">
        <f t="shared" si="48"/>
        <v>-2141737.0099999998</v>
      </c>
      <c r="G188" s="47">
        <v>15510245.469599999</v>
      </c>
      <c r="H188" s="47">
        <v>3228207.2056</v>
      </c>
      <c r="I188" s="47">
        <v>3894185.7341</v>
      </c>
      <c r="J188" s="47">
        <f t="shared" si="46"/>
        <v>1947092.86705</v>
      </c>
      <c r="K188" s="47">
        <f t="shared" si="33"/>
        <v>1947092.86705</v>
      </c>
      <c r="L188" s="47">
        <v>68113981.391800001</v>
      </c>
      <c r="M188" s="48">
        <f t="shared" si="38"/>
        <v>200953735.59845001</v>
      </c>
      <c r="N188" s="51"/>
      <c r="O188" s="167"/>
      <c r="P188" s="53">
        <v>5</v>
      </c>
      <c r="Q188" s="167"/>
      <c r="R188" s="47" t="s">
        <v>496</v>
      </c>
      <c r="S188" s="47">
        <v>100766404.2359</v>
      </c>
      <c r="T188" s="47">
        <f t="shared" si="49"/>
        <v>-5788847.5199999996</v>
      </c>
      <c r="U188" s="47">
        <v>13674252.8847</v>
      </c>
      <c r="V188" s="47">
        <v>4125237.1137000001</v>
      </c>
      <c r="W188" s="47">
        <v>3433219.7163999998</v>
      </c>
      <c r="X188" s="47">
        <v>0</v>
      </c>
      <c r="Y188" s="47">
        <f t="shared" si="44"/>
        <v>3433219.7163999998</v>
      </c>
      <c r="Z188" s="47">
        <v>71939021.212799996</v>
      </c>
      <c r="AA188" s="56">
        <f t="shared" si="31"/>
        <v>188149287.6435</v>
      </c>
    </row>
    <row r="189" spans="1:27" ht="24.9" customHeight="1">
      <c r="A189" s="172"/>
      <c r="B189" s="167"/>
      <c r="C189" s="43">
        <v>7</v>
      </c>
      <c r="D189" s="47" t="s">
        <v>497</v>
      </c>
      <c r="E189" s="47">
        <v>131034274.83580001</v>
      </c>
      <c r="F189" s="47">
        <f t="shared" si="48"/>
        <v>-2141737.0099999998</v>
      </c>
      <c r="G189" s="47">
        <v>17781678.5691</v>
      </c>
      <c r="H189" s="47">
        <v>3332161.2015</v>
      </c>
      <c r="I189" s="47">
        <v>4464478.6070999997</v>
      </c>
      <c r="J189" s="47">
        <f t="shared" si="46"/>
        <v>2232239.3035499998</v>
      </c>
      <c r="K189" s="47">
        <f t="shared" si="33"/>
        <v>2232239.3035499998</v>
      </c>
      <c r="L189" s="47">
        <v>70530040.944100007</v>
      </c>
      <c r="M189" s="48">
        <f t="shared" si="38"/>
        <v>222768657.84404999</v>
      </c>
      <c r="N189" s="51"/>
      <c r="O189" s="167"/>
      <c r="P189" s="53">
        <v>6</v>
      </c>
      <c r="Q189" s="167"/>
      <c r="R189" s="47" t="s">
        <v>498</v>
      </c>
      <c r="S189" s="47">
        <v>76650463.475799993</v>
      </c>
      <c r="T189" s="47">
        <f t="shared" si="49"/>
        <v>-5788847.5199999996</v>
      </c>
      <c r="U189" s="47">
        <v>10401659.453400001</v>
      </c>
      <c r="V189" s="47">
        <v>3428283.1329999999</v>
      </c>
      <c r="W189" s="47">
        <v>2611563.6834999998</v>
      </c>
      <c r="X189" s="47">
        <v>0</v>
      </c>
      <c r="Y189" s="47">
        <f t="shared" si="44"/>
        <v>2611563.6834999998</v>
      </c>
      <c r="Z189" s="47">
        <v>55740679.737199999</v>
      </c>
      <c r="AA189" s="56">
        <f t="shared" si="31"/>
        <v>143043801.96290001</v>
      </c>
    </row>
    <row r="190" spans="1:27" ht="24.9" customHeight="1">
      <c r="A190" s="172"/>
      <c r="B190" s="167"/>
      <c r="C190" s="43">
        <v>8</v>
      </c>
      <c r="D190" s="47" t="s">
        <v>499</v>
      </c>
      <c r="E190" s="47">
        <v>103799317.09909999</v>
      </c>
      <c r="F190" s="47">
        <f t="shared" si="48"/>
        <v>-2141737.0099999998</v>
      </c>
      <c r="G190" s="47">
        <v>14085826.7391</v>
      </c>
      <c r="H190" s="47">
        <v>3290789.2521000002</v>
      </c>
      <c r="I190" s="47">
        <v>3536554.3122</v>
      </c>
      <c r="J190" s="47">
        <f t="shared" si="46"/>
        <v>1768277.1561</v>
      </c>
      <c r="K190" s="47">
        <f t="shared" si="33"/>
        <v>1768277.1561</v>
      </c>
      <c r="L190" s="47">
        <v>69568489.704699993</v>
      </c>
      <c r="M190" s="48">
        <f t="shared" si="38"/>
        <v>190370962.94109997</v>
      </c>
      <c r="N190" s="51"/>
      <c r="O190" s="167"/>
      <c r="P190" s="53">
        <v>7</v>
      </c>
      <c r="Q190" s="167"/>
      <c r="R190" s="47" t="s">
        <v>500</v>
      </c>
      <c r="S190" s="47">
        <v>74671096.498899996</v>
      </c>
      <c r="T190" s="47">
        <f t="shared" si="49"/>
        <v>-5788847.5199999996</v>
      </c>
      <c r="U190" s="47">
        <v>10133054.409</v>
      </c>
      <c r="V190" s="47">
        <v>3457431.6911999998</v>
      </c>
      <c r="W190" s="47">
        <v>2544124.5323000001</v>
      </c>
      <c r="X190" s="47">
        <v>0</v>
      </c>
      <c r="Y190" s="47">
        <f t="shared" si="44"/>
        <v>2544124.5323000001</v>
      </c>
      <c r="Z190" s="47">
        <v>56418139.530299999</v>
      </c>
      <c r="AA190" s="56">
        <f t="shared" ref="AA190:AA253" si="50">S190+T190+U190+V190+W190-X190+Z190</f>
        <v>141434999.1417</v>
      </c>
    </row>
    <row r="191" spans="1:27" ht="24.9" customHeight="1">
      <c r="A191" s="172"/>
      <c r="B191" s="167"/>
      <c r="C191" s="43">
        <v>9</v>
      </c>
      <c r="D191" s="47" t="s">
        <v>501</v>
      </c>
      <c r="E191" s="47">
        <v>110637277.6946</v>
      </c>
      <c r="F191" s="47">
        <f t="shared" si="48"/>
        <v>-2141737.0099999998</v>
      </c>
      <c r="G191" s="47">
        <v>15013755.0813</v>
      </c>
      <c r="H191" s="47">
        <v>3365809.2426999998</v>
      </c>
      <c r="I191" s="47">
        <v>3769530.9824000001</v>
      </c>
      <c r="J191" s="47">
        <f t="shared" si="46"/>
        <v>1884765.4912</v>
      </c>
      <c r="K191" s="47">
        <f t="shared" si="33"/>
        <v>1884765.4912</v>
      </c>
      <c r="L191" s="47">
        <v>71312076.023900002</v>
      </c>
      <c r="M191" s="48">
        <f t="shared" si="38"/>
        <v>200071946.5237</v>
      </c>
      <c r="N191" s="51"/>
      <c r="O191" s="167"/>
      <c r="P191" s="53">
        <v>8</v>
      </c>
      <c r="Q191" s="167"/>
      <c r="R191" s="47" t="s">
        <v>502</v>
      </c>
      <c r="S191" s="47">
        <v>167670782.7288</v>
      </c>
      <c r="T191" s="47">
        <f t="shared" si="49"/>
        <v>-5788847.5199999996</v>
      </c>
      <c r="U191" s="47">
        <v>22753344.249000002</v>
      </c>
      <c r="V191" s="47">
        <v>6307467.9853999997</v>
      </c>
      <c r="W191" s="47">
        <v>5712723.8075000001</v>
      </c>
      <c r="X191" s="47">
        <v>0</v>
      </c>
      <c r="Y191" s="47">
        <f t="shared" si="44"/>
        <v>5712723.8075000001</v>
      </c>
      <c r="Z191" s="47">
        <v>122657607.8302</v>
      </c>
      <c r="AA191" s="56">
        <f t="shared" si="50"/>
        <v>319313079.08090001</v>
      </c>
    </row>
    <row r="192" spans="1:27" ht="24.9" customHeight="1">
      <c r="A192" s="172"/>
      <c r="B192" s="167"/>
      <c r="C192" s="43">
        <v>10</v>
      </c>
      <c r="D192" s="47" t="s">
        <v>503</v>
      </c>
      <c r="E192" s="47">
        <v>86633300.123300001</v>
      </c>
      <c r="F192" s="47">
        <f t="shared" si="48"/>
        <v>-2141737.0099999998</v>
      </c>
      <c r="G192" s="47">
        <v>11756355.334799999</v>
      </c>
      <c r="H192" s="47">
        <v>2682709.2560000001</v>
      </c>
      <c r="I192" s="47">
        <v>2951689.6601999998</v>
      </c>
      <c r="J192" s="47">
        <f t="shared" si="46"/>
        <v>1475844.8300999999</v>
      </c>
      <c r="K192" s="47">
        <f t="shared" si="33"/>
        <v>1475844.8300999999</v>
      </c>
      <c r="L192" s="47">
        <v>55435723.850599997</v>
      </c>
      <c r="M192" s="48">
        <f t="shared" si="38"/>
        <v>155842196.38479999</v>
      </c>
      <c r="N192" s="51"/>
      <c r="O192" s="167"/>
      <c r="P192" s="53">
        <v>9</v>
      </c>
      <c r="Q192" s="167"/>
      <c r="R192" s="47" t="s">
        <v>504</v>
      </c>
      <c r="S192" s="47">
        <v>99784965.231999993</v>
      </c>
      <c r="T192" s="47">
        <f t="shared" si="49"/>
        <v>-5788847.5199999996</v>
      </c>
      <c r="U192" s="47">
        <v>13541069.1591</v>
      </c>
      <c r="V192" s="47">
        <v>3765683.0581999999</v>
      </c>
      <c r="W192" s="47">
        <v>3399781.0348</v>
      </c>
      <c r="X192" s="47">
        <v>0</v>
      </c>
      <c r="Y192" s="47">
        <f t="shared" si="44"/>
        <v>3399781.0348</v>
      </c>
      <c r="Z192" s="47">
        <v>63582401.506300002</v>
      </c>
      <c r="AA192" s="56">
        <f t="shared" si="50"/>
        <v>178285052.47039998</v>
      </c>
    </row>
    <row r="193" spans="1:27" ht="24.9" customHeight="1">
      <c r="A193" s="172"/>
      <c r="B193" s="167"/>
      <c r="C193" s="43">
        <v>11</v>
      </c>
      <c r="D193" s="47" t="s">
        <v>505</v>
      </c>
      <c r="E193" s="47">
        <v>118209916.4461</v>
      </c>
      <c r="F193" s="47">
        <f t="shared" si="48"/>
        <v>-2141737.0099999998</v>
      </c>
      <c r="G193" s="47">
        <v>16041381.0846</v>
      </c>
      <c r="H193" s="47">
        <v>3186522.6217999998</v>
      </c>
      <c r="I193" s="47">
        <v>4027538.9224</v>
      </c>
      <c r="J193" s="47">
        <f t="shared" si="46"/>
        <v>2013769.4612</v>
      </c>
      <c r="K193" s="47">
        <f t="shared" si="33"/>
        <v>2013769.4612</v>
      </c>
      <c r="L193" s="47">
        <v>67145164.022100002</v>
      </c>
      <c r="M193" s="48">
        <f t="shared" si="38"/>
        <v>204455016.62579998</v>
      </c>
      <c r="N193" s="51"/>
      <c r="O193" s="167"/>
      <c r="P193" s="53">
        <v>10</v>
      </c>
      <c r="Q193" s="167"/>
      <c r="R193" s="47" t="s">
        <v>506</v>
      </c>
      <c r="S193" s="47">
        <v>124671556.9777</v>
      </c>
      <c r="T193" s="47">
        <f t="shared" si="49"/>
        <v>-5788847.5199999996</v>
      </c>
      <c r="U193" s="47">
        <v>16918241.8539</v>
      </c>
      <c r="V193" s="47">
        <v>4833176.2083000001</v>
      </c>
      <c r="W193" s="47">
        <v>4247693.9654999999</v>
      </c>
      <c r="X193" s="47">
        <v>0</v>
      </c>
      <c r="Y193" s="47">
        <f t="shared" si="44"/>
        <v>4247693.9654999999</v>
      </c>
      <c r="Z193" s="47">
        <v>88392674.560000002</v>
      </c>
      <c r="AA193" s="56">
        <f t="shared" si="50"/>
        <v>233274496.04539999</v>
      </c>
    </row>
    <row r="194" spans="1:27" ht="24.9" customHeight="1">
      <c r="A194" s="172"/>
      <c r="B194" s="167"/>
      <c r="C194" s="43">
        <v>12</v>
      </c>
      <c r="D194" s="47" t="s">
        <v>507</v>
      </c>
      <c r="E194" s="47">
        <v>102012772.2905</v>
      </c>
      <c r="F194" s="47">
        <f t="shared" si="48"/>
        <v>-2141737.0099999998</v>
      </c>
      <c r="G194" s="47">
        <v>13843388.144400001</v>
      </c>
      <c r="H194" s="47">
        <v>2867396.4826000002</v>
      </c>
      <c r="I194" s="47">
        <v>3475684.8141999999</v>
      </c>
      <c r="J194" s="47">
        <f t="shared" si="46"/>
        <v>1737842.4071</v>
      </c>
      <c r="K194" s="47">
        <f t="shared" si="33"/>
        <v>1737842.4071</v>
      </c>
      <c r="L194" s="47">
        <v>59728154.691100001</v>
      </c>
      <c r="M194" s="48">
        <f t="shared" si="38"/>
        <v>178047817.00569999</v>
      </c>
      <c r="N194" s="51"/>
      <c r="O194" s="167"/>
      <c r="P194" s="53">
        <v>11</v>
      </c>
      <c r="Q194" s="167"/>
      <c r="R194" s="47" t="s">
        <v>508</v>
      </c>
      <c r="S194" s="47">
        <v>96184160.768999994</v>
      </c>
      <c r="T194" s="47">
        <f t="shared" si="49"/>
        <v>-5788847.5199999996</v>
      </c>
      <c r="U194" s="47">
        <v>13052430.993899999</v>
      </c>
      <c r="V194" s="47">
        <v>4034401.5016000001</v>
      </c>
      <c r="W194" s="47">
        <v>3277097.7497</v>
      </c>
      <c r="X194" s="47">
        <v>0</v>
      </c>
      <c r="Y194" s="47">
        <f t="shared" si="44"/>
        <v>3277097.7497</v>
      </c>
      <c r="Z194" s="47">
        <v>69827854.185599998</v>
      </c>
      <c r="AA194" s="56">
        <f t="shared" si="50"/>
        <v>180587097.67979997</v>
      </c>
    </row>
    <row r="195" spans="1:27" ht="24.9" customHeight="1">
      <c r="A195" s="172"/>
      <c r="B195" s="167"/>
      <c r="C195" s="43">
        <v>13</v>
      </c>
      <c r="D195" s="47" t="s">
        <v>509</v>
      </c>
      <c r="E195" s="47">
        <v>112433489.0587</v>
      </c>
      <c r="F195" s="47">
        <f t="shared" si="48"/>
        <v>-2141737.0099999998</v>
      </c>
      <c r="G195" s="47">
        <v>15257505.452400001</v>
      </c>
      <c r="H195" s="47">
        <v>3248197.4155999999</v>
      </c>
      <c r="I195" s="47">
        <v>3830729.8335000002</v>
      </c>
      <c r="J195" s="47">
        <f t="shared" si="46"/>
        <v>1915364.9167500001</v>
      </c>
      <c r="K195" s="47">
        <f t="shared" ref="K195:K200" si="51">I195-J195</f>
        <v>1915364.9167500001</v>
      </c>
      <c r="L195" s="47">
        <v>68578586.309799999</v>
      </c>
      <c r="M195" s="48">
        <f t="shared" si="38"/>
        <v>199291406.14324999</v>
      </c>
      <c r="N195" s="51"/>
      <c r="O195" s="167"/>
      <c r="P195" s="53">
        <v>12</v>
      </c>
      <c r="Q195" s="167"/>
      <c r="R195" s="47" t="s">
        <v>510</v>
      </c>
      <c r="S195" s="47">
        <v>86898181.862399995</v>
      </c>
      <c r="T195" s="47">
        <f t="shared" si="49"/>
        <v>-5788847.5199999996</v>
      </c>
      <c r="U195" s="47">
        <v>11792300.450099999</v>
      </c>
      <c r="V195" s="47">
        <v>3818027.8613</v>
      </c>
      <c r="W195" s="47">
        <v>2960714.4734999998</v>
      </c>
      <c r="X195" s="47">
        <v>0</v>
      </c>
      <c r="Y195" s="47">
        <f t="shared" si="44"/>
        <v>2960714.4734999998</v>
      </c>
      <c r="Z195" s="47">
        <v>64798979.670999996</v>
      </c>
      <c r="AA195" s="56">
        <f t="shared" si="50"/>
        <v>164479356.7983</v>
      </c>
    </row>
    <row r="196" spans="1:27" ht="24.9" customHeight="1">
      <c r="A196" s="172"/>
      <c r="B196" s="167"/>
      <c r="C196" s="43">
        <v>14</v>
      </c>
      <c r="D196" s="47" t="s">
        <v>511</v>
      </c>
      <c r="E196" s="47">
        <v>106444878.7726</v>
      </c>
      <c r="F196" s="47">
        <f t="shared" si="48"/>
        <v>-2141737.0099999998</v>
      </c>
      <c r="G196" s="47">
        <v>14444836.069800001</v>
      </c>
      <c r="H196" s="47">
        <v>3172564.4164</v>
      </c>
      <c r="I196" s="47">
        <v>3626691.4421000001</v>
      </c>
      <c r="J196" s="47">
        <f t="shared" si="46"/>
        <v>1813345.7210500001</v>
      </c>
      <c r="K196" s="47">
        <f t="shared" si="51"/>
        <v>1813345.7210500001</v>
      </c>
      <c r="L196" s="47">
        <v>66820752.676399998</v>
      </c>
      <c r="M196" s="48">
        <f t="shared" si="38"/>
        <v>190554640.64625001</v>
      </c>
      <c r="N196" s="51"/>
      <c r="O196" s="167"/>
      <c r="P196" s="53">
        <v>13</v>
      </c>
      <c r="Q196" s="167"/>
      <c r="R196" s="47" t="s">
        <v>512</v>
      </c>
      <c r="S196" s="47">
        <v>78361128.915600002</v>
      </c>
      <c r="T196" s="47">
        <f t="shared" si="49"/>
        <v>-5788847.5199999996</v>
      </c>
      <c r="U196" s="47">
        <v>10633801.0296</v>
      </c>
      <c r="V196" s="47">
        <v>3504774.3443</v>
      </c>
      <c r="W196" s="47">
        <v>2669847.9008999998</v>
      </c>
      <c r="X196" s="47">
        <v>0</v>
      </c>
      <c r="Y196" s="47">
        <f t="shared" si="44"/>
        <v>2669847.9008999998</v>
      </c>
      <c r="Z196" s="47">
        <v>57518459.610600002</v>
      </c>
      <c r="AA196" s="56">
        <f t="shared" si="50"/>
        <v>146899164.28100002</v>
      </c>
    </row>
    <row r="197" spans="1:27" ht="24.9" customHeight="1">
      <c r="A197" s="172"/>
      <c r="B197" s="167"/>
      <c r="C197" s="43">
        <v>15</v>
      </c>
      <c r="D197" s="47" t="s">
        <v>513</v>
      </c>
      <c r="E197" s="47">
        <v>120739914.544</v>
      </c>
      <c r="F197" s="47">
        <f t="shared" si="48"/>
        <v>-2141737.0099999998</v>
      </c>
      <c r="G197" s="47">
        <v>16384708.1502</v>
      </c>
      <c r="H197" s="47">
        <v>3370799.1326000001</v>
      </c>
      <c r="I197" s="47">
        <v>4113738.6845</v>
      </c>
      <c r="J197" s="47">
        <f t="shared" si="46"/>
        <v>2056869.34225</v>
      </c>
      <c r="K197" s="47">
        <f t="shared" si="51"/>
        <v>2056869.34225</v>
      </c>
      <c r="L197" s="47">
        <v>71428049.162</v>
      </c>
      <c r="M197" s="48">
        <f t="shared" si="38"/>
        <v>211838603.32105002</v>
      </c>
      <c r="N197" s="51"/>
      <c r="O197" s="167"/>
      <c r="P197" s="53">
        <v>14</v>
      </c>
      <c r="Q197" s="167"/>
      <c r="R197" s="47" t="s">
        <v>514</v>
      </c>
      <c r="S197" s="47">
        <v>90086069.107999995</v>
      </c>
      <c r="T197" s="47">
        <f t="shared" si="49"/>
        <v>-5788847.5199999996</v>
      </c>
      <c r="U197" s="47">
        <v>12224904.7152</v>
      </c>
      <c r="V197" s="47">
        <v>3594169.3862000001</v>
      </c>
      <c r="W197" s="47">
        <v>3069329.2116</v>
      </c>
      <c r="X197" s="47">
        <v>0</v>
      </c>
      <c r="Y197" s="47">
        <f t="shared" si="44"/>
        <v>3069329.2116</v>
      </c>
      <c r="Z197" s="47">
        <v>59596145.449299999</v>
      </c>
      <c r="AA197" s="56">
        <f t="shared" si="50"/>
        <v>162781770.35030001</v>
      </c>
    </row>
    <row r="198" spans="1:27" ht="24.9" customHeight="1">
      <c r="A198" s="172"/>
      <c r="B198" s="167"/>
      <c r="C198" s="43">
        <v>16</v>
      </c>
      <c r="D198" s="47" t="s">
        <v>515</v>
      </c>
      <c r="E198" s="47">
        <v>113474806.8345</v>
      </c>
      <c r="F198" s="47">
        <f t="shared" si="48"/>
        <v>-2141737.0099999998</v>
      </c>
      <c r="G198" s="47">
        <v>15398814.8763</v>
      </c>
      <c r="H198" s="47">
        <v>3244868.7790000001</v>
      </c>
      <c r="I198" s="47">
        <v>3866208.6464</v>
      </c>
      <c r="J198" s="47">
        <f t="shared" si="46"/>
        <v>1933104.3232</v>
      </c>
      <c r="K198" s="47">
        <f t="shared" si="51"/>
        <v>1933104.3232</v>
      </c>
      <c r="L198" s="47">
        <v>68501223.393399999</v>
      </c>
      <c r="M198" s="48">
        <f t="shared" si="38"/>
        <v>200411081.19639999</v>
      </c>
      <c r="N198" s="51"/>
      <c r="O198" s="167"/>
      <c r="P198" s="53">
        <v>15</v>
      </c>
      <c r="Q198" s="167"/>
      <c r="R198" s="47" t="s">
        <v>516</v>
      </c>
      <c r="S198" s="47">
        <v>94357782.799099997</v>
      </c>
      <c r="T198" s="47">
        <f t="shared" si="49"/>
        <v>-5788847.5199999996</v>
      </c>
      <c r="U198" s="47">
        <v>12804586.9386</v>
      </c>
      <c r="V198" s="47">
        <v>4012296.412</v>
      </c>
      <c r="W198" s="47">
        <v>3214871.0882000001</v>
      </c>
      <c r="X198" s="47">
        <v>0</v>
      </c>
      <c r="Y198" s="47">
        <f t="shared" si="44"/>
        <v>3214871.0882000001</v>
      </c>
      <c r="Z198" s="47">
        <v>69314096.033399999</v>
      </c>
      <c r="AA198" s="56">
        <f t="shared" si="50"/>
        <v>177914785.75130001</v>
      </c>
    </row>
    <row r="199" spans="1:27" ht="24.9" customHeight="1">
      <c r="A199" s="172"/>
      <c r="B199" s="167"/>
      <c r="C199" s="43">
        <v>17</v>
      </c>
      <c r="D199" s="47" t="s">
        <v>517</v>
      </c>
      <c r="E199" s="47">
        <v>113922150.2313</v>
      </c>
      <c r="F199" s="47">
        <f t="shared" si="48"/>
        <v>-2141737.0099999998</v>
      </c>
      <c r="G199" s="47">
        <v>15459520.4943</v>
      </c>
      <c r="H199" s="47">
        <v>3395356.2565000001</v>
      </c>
      <c r="I199" s="47">
        <v>3881450.1247</v>
      </c>
      <c r="J199" s="47">
        <f t="shared" si="46"/>
        <v>1940725.06235</v>
      </c>
      <c r="K199" s="47">
        <f t="shared" si="51"/>
        <v>1940725.06235</v>
      </c>
      <c r="L199" s="47">
        <v>71998796.5713</v>
      </c>
      <c r="M199" s="48">
        <f t="shared" si="38"/>
        <v>204574811.60574999</v>
      </c>
      <c r="N199" s="51"/>
      <c r="O199" s="167"/>
      <c r="P199" s="53">
        <v>16</v>
      </c>
      <c r="Q199" s="167"/>
      <c r="R199" s="47" t="s">
        <v>518</v>
      </c>
      <c r="S199" s="47">
        <v>114409095.4645</v>
      </c>
      <c r="T199" s="47">
        <f t="shared" si="49"/>
        <v>-5788847.5199999996</v>
      </c>
      <c r="U199" s="47">
        <v>15525600.1785</v>
      </c>
      <c r="V199" s="47">
        <v>4493048.3947999999</v>
      </c>
      <c r="W199" s="47">
        <v>3898040.8654</v>
      </c>
      <c r="X199" s="47">
        <v>0</v>
      </c>
      <c r="Y199" s="47">
        <f t="shared" si="44"/>
        <v>3898040.8654</v>
      </c>
      <c r="Z199" s="47">
        <v>80487552.242400005</v>
      </c>
      <c r="AA199" s="56">
        <f t="shared" si="50"/>
        <v>213024489.62560001</v>
      </c>
    </row>
    <row r="200" spans="1:27" ht="24.9" customHeight="1">
      <c r="A200" s="172"/>
      <c r="B200" s="168"/>
      <c r="C200" s="43">
        <v>18</v>
      </c>
      <c r="D200" s="47" t="s">
        <v>519</v>
      </c>
      <c r="E200" s="47">
        <v>125632040.9559</v>
      </c>
      <c r="F200" s="47">
        <f t="shared" si="48"/>
        <v>-2141737.0099999998</v>
      </c>
      <c r="G200" s="47">
        <v>17048581.930199999</v>
      </c>
      <c r="H200" s="47">
        <v>3483586.5822000001</v>
      </c>
      <c r="I200" s="47">
        <v>4280418.6879000003</v>
      </c>
      <c r="J200" s="47">
        <f t="shared" si="46"/>
        <v>2140209.3439500001</v>
      </c>
      <c r="K200" s="47">
        <f t="shared" si="51"/>
        <v>2140209.3439500001</v>
      </c>
      <c r="L200" s="47">
        <v>74049412.512799993</v>
      </c>
      <c r="M200" s="48">
        <f t="shared" si="38"/>
        <v>220212094.31505001</v>
      </c>
      <c r="N200" s="51"/>
      <c r="O200" s="167"/>
      <c r="P200" s="53">
        <v>17</v>
      </c>
      <c r="Q200" s="167"/>
      <c r="R200" s="47" t="s">
        <v>520</v>
      </c>
      <c r="S200" s="47">
        <v>96044150.796100006</v>
      </c>
      <c r="T200" s="47">
        <f t="shared" si="49"/>
        <v>-5788847.5199999996</v>
      </c>
      <c r="U200" s="47">
        <v>13033431.2904</v>
      </c>
      <c r="V200" s="47">
        <v>3761103.8840999999</v>
      </c>
      <c r="W200" s="47">
        <v>3272327.4586999998</v>
      </c>
      <c r="X200" s="47">
        <v>0</v>
      </c>
      <c r="Y200" s="47">
        <f t="shared" si="44"/>
        <v>3272327.4586999998</v>
      </c>
      <c r="Z200" s="47">
        <v>63475974.068800002</v>
      </c>
      <c r="AA200" s="56">
        <f t="shared" si="50"/>
        <v>173798139.9781</v>
      </c>
    </row>
    <row r="201" spans="1:27" ht="24.9" customHeight="1">
      <c r="A201" s="43"/>
      <c r="B201" s="179" t="s">
        <v>521</v>
      </c>
      <c r="C201" s="180"/>
      <c r="D201" s="48"/>
      <c r="E201" s="48">
        <f>SUM(E183:E200)</f>
        <v>2012462335.7516</v>
      </c>
      <c r="F201" s="48">
        <f t="shared" ref="F201:L201" si="52">SUM(F183:F200)</f>
        <v>-38551266.179999977</v>
      </c>
      <c r="G201" s="48">
        <f t="shared" si="52"/>
        <v>273096168.38789999</v>
      </c>
      <c r="H201" s="48">
        <f t="shared" si="52"/>
        <v>57149425.640500002</v>
      </c>
      <c r="I201" s="48">
        <f t="shared" si="52"/>
        <v>68566755.111099988</v>
      </c>
      <c r="J201" s="48">
        <f t="shared" si="52"/>
        <v>34283377.555549994</v>
      </c>
      <c r="K201" s="48">
        <f t="shared" si="52"/>
        <v>34283377.555549994</v>
      </c>
      <c r="L201" s="48">
        <f t="shared" si="52"/>
        <v>1203779123.6148999</v>
      </c>
      <c r="M201" s="48">
        <f t="shared" si="38"/>
        <v>3542219164.7704496</v>
      </c>
      <c r="N201" s="51"/>
      <c r="O201" s="167"/>
      <c r="P201" s="53">
        <v>18</v>
      </c>
      <c r="Q201" s="167"/>
      <c r="R201" s="47" t="s">
        <v>522</v>
      </c>
      <c r="S201" s="47">
        <v>89263046.951100007</v>
      </c>
      <c r="T201" s="47">
        <f t="shared" si="49"/>
        <v>-5788847.5199999996</v>
      </c>
      <c r="U201" s="47">
        <v>12113218.5525</v>
      </c>
      <c r="V201" s="47">
        <v>3869447.0214</v>
      </c>
      <c r="W201" s="47">
        <v>3041287.9665000001</v>
      </c>
      <c r="X201" s="47">
        <v>0</v>
      </c>
      <c r="Y201" s="47">
        <f t="shared" si="44"/>
        <v>3041287.9665000001</v>
      </c>
      <c r="Z201" s="47">
        <v>65994044.391199999</v>
      </c>
      <c r="AA201" s="56">
        <f t="shared" si="50"/>
        <v>168492197.36270002</v>
      </c>
    </row>
    <row r="202" spans="1:27" ht="24.9" customHeight="1">
      <c r="A202" s="172">
        <v>10</v>
      </c>
      <c r="B202" s="166" t="s">
        <v>523</v>
      </c>
      <c r="C202" s="43">
        <v>1</v>
      </c>
      <c r="D202" s="47" t="s">
        <v>524</v>
      </c>
      <c r="E202" s="47">
        <v>87975242.091299996</v>
      </c>
      <c r="F202" s="47">
        <v>0</v>
      </c>
      <c r="G202" s="47">
        <v>11938460.214</v>
      </c>
      <c r="H202" s="47">
        <v>3658780.1549</v>
      </c>
      <c r="I202" s="47">
        <v>2997411.0663000001</v>
      </c>
      <c r="J202" s="47">
        <f t="shared" si="46"/>
        <v>1498705.53315</v>
      </c>
      <c r="K202" s="47">
        <f t="shared" ref="K202:K265" si="53">I202-J202</f>
        <v>1498705.53315</v>
      </c>
      <c r="L202" s="63">
        <v>67344515.645099998</v>
      </c>
      <c r="M202" s="48">
        <f t="shared" si="38"/>
        <v>172415703.63845</v>
      </c>
      <c r="N202" s="51"/>
      <c r="O202" s="167"/>
      <c r="P202" s="53">
        <v>19</v>
      </c>
      <c r="Q202" s="167"/>
      <c r="R202" s="47" t="s">
        <v>525</v>
      </c>
      <c r="S202" s="47">
        <v>84785808.788800001</v>
      </c>
      <c r="T202" s="47">
        <f t="shared" si="49"/>
        <v>-5788847.5199999996</v>
      </c>
      <c r="U202" s="47">
        <v>11505646.1439</v>
      </c>
      <c r="V202" s="47">
        <v>3537269.9293</v>
      </c>
      <c r="W202" s="47">
        <v>2888743.6442</v>
      </c>
      <c r="X202" s="47">
        <v>0</v>
      </c>
      <c r="Y202" s="47">
        <f t="shared" si="44"/>
        <v>2888743.6442</v>
      </c>
      <c r="Z202" s="47">
        <v>58273709.739600003</v>
      </c>
      <c r="AA202" s="56">
        <f t="shared" si="50"/>
        <v>155202330.72579998</v>
      </c>
    </row>
    <row r="203" spans="1:27" ht="24.9" customHeight="1">
      <c r="A203" s="172"/>
      <c r="B203" s="167"/>
      <c r="C203" s="43">
        <v>2</v>
      </c>
      <c r="D203" s="47" t="s">
        <v>526</v>
      </c>
      <c r="E203" s="47">
        <v>95889523.274299994</v>
      </c>
      <c r="F203" s="47">
        <v>0</v>
      </c>
      <c r="G203" s="47">
        <v>13012447.949999999</v>
      </c>
      <c r="H203" s="47">
        <v>3878807.3264000001</v>
      </c>
      <c r="I203" s="47">
        <v>3267059.1384999999</v>
      </c>
      <c r="J203" s="47">
        <f t="shared" si="46"/>
        <v>1633529.5692499999</v>
      </c>
      <c r="K203" s="47">
        <f t="shared" si="53"/>
        <v>1633529.5692499999</v>
      </c>
      <c r="L203" s="63">
        <v>72458304.152700007</v>
      </c>
      <c r="M203" s="48">
        <f t="shared" si="38"/>
        <v>186872612.27265</v>
      </c>
      <c r="N203" s="51"/>
      <c r="O203" s="168"/>
      <c r="P203" s="53">
        <v>20</v>
      </c>
      <c r="Q203" s="168"/>
      <c r="R203" s="47" t="s">
        <v>527</v>
      </c>
      <c r="S203" s="47">
        <v>114997576.8212</v>
      </c>
      <c r="T203" s="47">
        <f t="shared" si="49"/>
        <v>-5788847.5199999996</v>
      </c>
      <c r="U203" s="47">
        <v>15605458.5693</v>
      </c>
      <c r="V203" s="47">
        <v>4643609.4334000004</v>
      </c>
      <c r="W203" s="47">
        <v>3918091.0570999999</v>
      </c>
      <c r="X203" s="47">
        <v>0</v>
      </c>
      <c r="Y203" s="47">
        <f t="shared" si="44"/>
        <v>3918091.0570999999</v>
      </c>
      <c r="Z203" s="47">
        <v>83986835.098000005</v>
      </c>
      <c r="AA203" s="56">
        <f t="shared" si="50"/>
        <v>217362723.45899999</v>
      </c>
    </row>
    <row r="204" spans="1:27" ht="24.9" customHeight="1">
      <c r="A204" s="172"/>
      <c r="B204" s="167"/>
      <c r="C204" s="43">
        <v>3</v>
      </c>
      <c r="D204" s="47" t="s">
        <v>528</v>
      </c>
      <c r="E204" s="47">
        <v>81969740.5801</v>
      </c>
      <c r="F204" s="47">
        <v>0</v>
      </c>
      <c r="G204" s="47">
        <v>11123498.6511</v>
      </c>
      <c r="H204" s="47">
        <v>3548027.8939</v>
      </c>
      <c r="I204" s="47">
        <v>2792797.1795000001</v>
      </c>
      <c r="J204" s="47">
        <f t="shared" si="46"/>
        <v>1396398.58975</v>
      </c>
      <c r="K204" s="47">
        <f t="shared" si="53"/>
        <v>1396398.58975</v>
      </c>
      <c r="L204" s="63">
        <v>64770453.377599999</v>
      </c>
      <c r="M204" s="48">
        <f t="shared" si="38"/>
        <v>162808119.09244999</v>
      </c>
      <c r="N204" s="51"/>
      <c r="O204" s="43"/>
      <c r="P204" s="180" t="s">
        <v>529</v>
      </c>
      <c r="Q204" s="181"/>
      <c r="R204" s="48"/>
      <c r="S204" s="48">
        <f>SUM(S184:S203)</f>
        <v>2092084327.819</v>
      </c>
      <c r="T204" s="48">
        <f t="shared" ref="T204:X204" si="54">SUM(T184:T203)</f>
        <v>-115776950.39999995</v>
      </c>
      <c r="U204" s="48">
        <f t="shared" si="54"/>
        <v>283901071.69680005</v>
      </c>
      <c r="V204" s="48">
        <f t="shared" si="54"/>
        <v>84657003.156200022</v>
      </c>
      <c r="W204" s="48">
        <f t="shared" si="54"/>
        <v>71279561.970699996</v>
      </c>
      <c r="X204" s="48">
        <f t="shared" si="54"/>
        <v>0</v>
      </c>
      <c r="Y204" s="48">
        <f t="shared" si="44"/>
        <v>71279561.970699996</v>
      </c>
      <c r="Z204" s="48">
        <f>SUM(Z184:Z203)</f>
        <v>1488802459.6791</v>
      </c>
      <c r="AA204" s="56">
        <f t="shared" si="50"/>
        <v>3904947473.9218001</v>
      </c>
    </row>
    <row r="205" spans="1:27" ht="33.75" customHeight="1">
      <c r="A205" s="172"/>
      <c r="B205" s="167"/>
      <c r="C205" s="43">
        <v>4</v>
      </c>
      <c r="D205" s="47" t="s">
        <v>530</v>
      </c>
      <c r="E205" s="47">
        <v>117805338.95209999</v>
      </c>
      <c r="F205" s="47">
        <v>0</v>
      </c>
      <c r="G205" s="47">
        <v>15986478.9081</v>
      </c>
      <c r="H205" s="47">
        <v>4302163.3153999997</v>
      </c>
      <c r="I205" s="47">
        <v>4013754.5373</v>
      </c>
      <c r="J205" s="47">
        <f t="shared" si="46"/>
        <v>2006877.26865</v>
      </c>
      <c r="K205" s="47">
        <f t="shared" si="53"/>
        <v>2006877.26865</v>
      </c>
      <c r="L205" s="63">
        <v>82297784.327500001</v>
      </c>
      <c r="M205" s="48">
        <f t="shared" si="38"/>
        <v>222398642.77174997</v>
      </c>
      <c r="N205" s="51"/>
      <c r="O205" s="166">
        <v>28</v>
      </c>
      <c r="P205" s="53">
        <v>1</v>
      </c>
      <c r="Q205" s="173" t="s">
        <v>113</v>
      </c>
      <c r="R205" s="57" t="s">
        <v>531</v>
      </c>
      <c r="S205" s="47">
        <v>110848418.99160001</v>
      </c>
      <c r="T205" s="47">
        <f>-2620951.49</f>
        <v>-2620951.4900000002</v>
      </c>
      <c r="U205" s="47">
        <v>15042407.483100001</v>
      </c>
      <c r="V205" s="47">
        <v>3545337.4934999999</v>
      </c>
      <c r="W205" s="47">
        <v>3776724.7944</v>
      </c>
      <c r="X205" s="47">
        <f t="shared" ref="X205:X222" si="55">W205/2</f>
        <v>1888362.3972</v>
      </c>
      <c r="Y205" s="47">
        <f t="shared" si="44"/>
        <v>1888362.3972</v>
      </c>
      <c r="Z205" s="47">
        <v>71244447.2016</v>
      </c>
      <c r="AA205" s="56">
        <f t="shared" si="50"/>
        <v>199948022.07700002</v>
      </c>
    </row>
    <row r="206" spans="1:27" ht="24.9" customHeight="1">
      <c r="A206" s="172"/>
      <c r="B206" s="167"/>
      <c r="C206" s="43">
        <v>5</v>
      </c>
      <c r="D206" s="47" t="s">
        <v>532</v>
      </c>
      <c r="E206" s="47">
        <v>107184552.86480001</v>
      </c>
      <c r="F206" s="47">
        <v>0</v>
      </c>
      <c r="G206" s="47">
        <v>14545211.693700001</v>
      </c>
      <c r="H206" s="47">
        <v>4247764.9336000001</v>
      </c>
      <c r="I206" s="47">
        <v>3651892.9407000002</v>
      </c>
      <c r="J206" s="47">
        <f t="shared" si="46"/>
        <v>1825946.4703500001</v>
      </c>
      <c r="K206" s="47">
        <f t="shared" si="53"/>
        <v>1825946.4703500001</v>
      </c>
      <c r="L206" s="63">
        <v>81033477.659999996</v>
      </c>
      <c r="M206" s="48">
        <f t="shared" si="38"/>
        <v>208836953.62244999</v>
      </c>
      <c r="N206" s="51"/>
      <c r="O206" s="167"/>
      <c r="P206" s="53">
        <v>2</v>
      </c>
      <c r="Q206" s="174"/>
      <c r="R206" s="57" t="s">
        <v>533</v>
      </c>
      <c r="S206" s="47">
        <v>117259849.8035</v>
      </c>
      <c r="T206" s="47">
        <f t="shared" ref="T206:T222" si="56">-2620951.49</f>
        <v>-2620951.4900000002</v>
      </c>
      <c r="U206" s="47">
        <v>15912454.6665</v>
      </c>
      <c r="V206" s="47">
        <v>3780628.5787</v>
      </c>
      <c r="W206" s="47">
        <v>3995169.1301000002</v>
      </c>
      <c r="X206" s="47">
        <f t="shared" si="55"/>
        <v>1997584.5650500001</v>
      </c>
      <c r="Y206" s="47">
        <f t="shared" si="44"/>
        <v>1997584.5650500001</v>
      </c>
      <c r="Z206" s="47">
        <v>76712993.834299996</v>
      </c>
      <c r="AA206" s="56">
        <f t="shared" si="50"/>
        <v>213042559.95805001</v>
      </c>
    </row>
    <row r="207" spans="1:27" ht="24.9" customHeight="1">
      <c r="A207" s="172"/>
      <c r="B207" s="167"/>
      <c r="C207" s="43">
        <v>6</v>
      </c>
      <c r="D207" s="47" t="s">
        <v>534</v>
      </c>
      <c r="E207" s="47">
        <v>109793502.7009</v>
      </c>
      <c r="F207" s="47">
        <v>0</v>
      </c>
      <c r="G207" s="47">
        <v>14899252.705800001</v>
      </c>
      <c r="H207" s="47">
        <v>4264929.1738999998</v>
      </c>
      <c r="I207" s="47">
        <v>3740782.6612999998</v>
      </c>
      <c r="J207" s="47">
        <f t="shared" si="46"/>
        <v>1870391.3306499999</v>
      </c>
      <c r="K207" s="47">
        <f t="shared" si="53"/>
        <v>1870391.3306499999</v>
      </c>
      <c r="L207" s="63">
        <v>81432402.459299996</v>
      </c>
      <c r="M207" s="48">
        <f t="shared" si="38"/>
        <v>212260478.37054998</v>
      </c>
      <c r="N207" s="51"/>
      <c r="O207" s="167"/>
      <c r="P207" s="53">
        <v>3</v>
      </c>
      <c r="Q207" s="174"/>
      <c r="R207" s="57" t="s">
        <v>535</v>
      </c>
      <c r="S207" s="47">
        <v>119380178.90019999</v>
      </c>
      <c r="T207" s="47">
        <f t="shared" si="56"/>
        <v>-2620951.4900000002</v>
      </c>
      <c r="U207" s="47">
        <v>16200188.625</v>
      </c>
      <c r="V207" s="47">
        <v>3876834.1460000002</v>
      </c>
      <c r="W207" s="47">
        <v>4067411.0288999998</v>
      </c>
      <c r="X207" s="47">
        <f t="shared" si="55"/>
        <v>2033705.5144499999</v>
      </c>
      <c r="Y207" s="47">
        <f t="shared" si="44"/>
        <v>2033705.5144499999</v>
      </c>
      <c r="Z207" s="47">
        <v>78948967.334399998</v>
      </c>
      <c r="AA207" s="56">
        <f t="shared" si="50"/>
        <v>217818923.03004998</v>
      </c>
    </row>
    <row r="208" spans="1:27" ht="24.9" customHeight="1">
      <c r="A208" s="172"/>
      <c r="B208" s="167"/>
      <c r="C208" s="43">
        <v>7</v>
      </c>
      <c r="D208" s="47" t="s">
        <v>536</v>
      </c>
      <c r="E208" s="47">
        <v>116401372.3501</v>
      </c>
      <c r="F208" s="47">
        <v>0</v>
      </c>
      <c r="G208" s="47">
        <v>15795957.1314</v>
      </c>
      <c r="H208" s="47">
        <v>4142725.9125000001</v>
      </c>
      <c r="I208" s="47">
        <v>3965919.8838999998</v>
      </c>
      <c r="J208" s="47">
        <f t="shared" si="46"/>
        <v>1982959.9419499999</v>
      </c>
      <c r="K208" s="47">
        <f t="shared" si="53"/>
        <v>1982959.9419499999</v>
      </c>
      <c r="L208" s="63">
        <v>78592200.361399993</v>
      </c>
      <c r="M208" s="48">
        <f t="shared" si="38"/>
        <v>216915215.69734997</v>
      </c>
      <c r="N208" s="51"/>
      <c r="O208" s="167"/>
      <c r="P208" s="53">
        <v>4</v>
      </c>
      <c r="Q208" s="174"/>
      <c r="R208" s="57" t="s">
        <v>537</v>
      </c>
      <c r="S208" s="47">
        <v>88546326.972100005</v>
      </c>
      <c r="T208" s="47">
        <f t="shared" si="56"/>
        <v>-2620951.4900000002</v>
      </c>
      <c r="U208" s="47">
        <v>12015957.860099999</v>
      </c>
      <c r="V208" s="47">
        <v>2975343.7207999998</v>
      </c>
      <c r="W208" s="47">
        <v>3016868.5458</v>
      </c>
      <c r="X208" s="47">
        <f t="shared" si="55"/>
        <v>1508434.2729</v>
      </c>
      <c r="Y208" s="47">
        <f t="shared" si="44"/>
        <v>1508434.2729</v>
      </c>
      <c r="Z208" s="47">
        <v>57996866.982500002</v>
      </c>
      <c r="AA208" s="56">
        <f t="shared" si="50"/>
        <v>160421978.31840003</v>
      </c>
    </row>
    <row r="209" spans="1:27" ht="24.9" customHeight="1">
      <c r="A209" s="172"/>
      <c r="B209" s="167"/>
      <c r="C209" s="43">
        <v>8</v>
      </c>
      <c r="D209" s="47" t="s">
        <v>538</v>
      </c>
      <c r="E209" s="47">
        <v>109477193.623</v>
      </c>
      <c r="F209" s="47">
        <v>0</v>
      </c>
      <c r="G209" s="47">
        <v>14856328.7739</v>
      </c>
      <c r="H209" s="47">
        <v>4013607.9142</v>
      </c>
      <c r="I209" s="47">
        <v>3730005.6730999998</v>
      </c>
      <c r="J209" s="47">
        <f t="shared" si="46"/>
        <v>1865002.8365499999</v>
      </c>
      <c r="K209" s="47">
        <f t="shared" si="53"/>
        <v>1865002.8365499999</v>
      </c>
      <c r="L209" s="63">
        <v>75591288.558699995</v>
      </c>
      <c r="M209" s="48">
        <f t="shared" si="38"/>
        <v>205803421.70634997</v>
      </c>
      <c r="N209" s="51"/>
      <c r="O209" s="167"/>
      <c r="P209" s="53">
        <v>5</v>
      </c>
      <c r="Q209" s="174"/>
      <c r="R209" s="47" t="s">
        <v>539</v>
      </c>
      <c r="S209" s="47">
        <v>92785834.600700006</v>
      </c>
      <c r="T209" s="47">
        <f t="shared" si="56"/>
        <v>-2620951.4900000002</v>
      </c>
      <c r="U209" s="47">
        <v>12591269.6406</v>
      </c>
      <c r="V209" s="47">
        <v>3276704.8713000002</v>
      </c>
      <c r="W209" s="47">
        <v>3161313.1291999999</v>
      </c>
      <c r="X209" s="47">
        <f t="shared" si="55"/>
        <v>1580656.5645999999</v>
      </c>
      <c r="Y209" s="47">
        <f t="shared" si="44"/>
        <v>1580656.5645999999</v>
      </c>
      <c r="Z209" s="47">
        <v>65000989.146200001</v>
      </c>
      <c r="AA209" s="56">
        <f t="shared" si="50"/>
        <v>172614503.33340001</v>
      </c>
    </row>
    <row r="210" spans="1:27" ht="24.9" customHeight="1">
      <c r="A210" s="172"/>
      <c r="B210" s="167"/>
      <c r="C210" s="43">
        <v>9</v>
      </c>
      <c r="D210" s="47" t="s">
        <v>540</v>
      </c>
      <c r="E210" s="47">
        <v>103009971.42919999</v>
      </c>
      <c r="F210" s="47">
        <v>0</v>
      </c>
      <c r="G210" s="47">
        <v>13978710.558900001</v>
      </c>
      <c r="H210" s="47">
        <v>3900575.2612000001</v>
      </c>
      <c r="I210" s="47">
        <v>3509660.4567999998</v>
      </c>
      <c r="J210" s="47">
        <f t="shared" si="46"/>
        <v>1754830.2283999999</v>
      </c>
      <c r="K210" s="47">
        <f t="shared" si="53"/>
        <v>1754830.2283999999</v>
      </c>
      <c r="L210" s="63">
        <v>72964226.282100007</v>
      </c>
      <c r="M210" s="48">
        <f t="shared" si="38"/>
        <v>195608313.75979999</v>
      </c>
      <c r="N210" s="51"/>
      <c r="O210" s="167"/>
      <c r="P210" s="53">
        <v>6</v>
      </c>
      <c r="Q210" s="174"/>
      <c r="R210" s="47" t="s">
        <v>541</v>
      </c>
      <c r="S210" s="47">
        <v>142590008.02610001</v>
      </c>
      <c r="T210" s="47">
        <f t="shared" si="56"/>
        <v>-2620951.4900000002</v>
      </c>
      <c r="U210" s="47">
        <v>19349820.441599999</v>
      </c>
      <c r="V210" s="47">
        <v>4635279.0179000003</v>
      </c>
      <c r="W210" s="47">
        <v>4858194.8531999998</v>
      </c>
      <c r="X210" s="47">
        <f t="shared" si="55"/>
        <v>2429097.4265999999</v>
      </c>
      <c r="Y210" s="47">
        <f t="shared" si="44"/>
        <v>2429097.4265999999</v>
      </c>
      <c r="Z210" s="47">
        <v>96576456.903500006</v>
      </c>
      <c r="AA210" s="56">
        <f t="shared" si="50"/>
        <v>262959710.32569999</v>
      </c>
    </row>
    <row r="211" spans="1:27" ht="24.9" customHeight="1">
      <c r="A211" s="172"/>
      <c r="B211" s="167"/>
      <c r="C211" s="43">
        <v>10</v>
      </c>
      <c r="D211" s="47" t="s">
        <v>542</v>
      </c>
      <c r="E211" s="47">
        <v>115188139.4259</v>
      </c>
      <c r="F211" s="47">
        <v>0</v>
      </c>
      <c r="G211" s="47">
        <v>15631318.391100001</v>
      </c>
      <c r="H211" s="47">
        <v>4412786.8447000002</v>
      </c>
      <c r="I211" s="47">
        <v>3924583.7316999999</v>
      </c>
      <c r="J211" s="47">
        <f t="shared" si="46"/>
        <v>1962291.8658499999</v>
      </c>
      <c r="K211" s="47">
        <f t="shared" si="53"/>
        <v>1962291.8658499999</v>
      </c>
      <c r="L211" s="63">
        <v>84868854.658999994</v>
      </c>
      <c r="M211" s="48">
        <f t="shared" si="38"/>
        <v>222063391.18655002</v>
      </c>
      <c r="N211" s="51"/>
      <c r="O211" s="167"/>
      <c r="P211" s="53">
        <v>7</v>
      </c>
      <c r="Q211" s="174"/>
      <c r="R211" s="47" t="s">
        <v>543</v>
      </c>
      <c r="S211" s="47">
        <v>100423514.79790001</v>
      </c>
      <c r="T211" s="47">
        <f t="shared" si="56"/>
        <v>-2620951.4900000002</v>
      </c>
      <c r="U211" s="47">
        <v>13627721.9301</v>
      </c>
      <c r="V211" s="47">
        <v>3260993.4613000001</v>
      </c>
      <c r="W211" s="47">
        <v>3421537.0978999999</v>
      </c>
      <c r="X211" s="47">
        <f t="shared" si="55"/>
        <v>1710768.54895</v>
      </c>
      <c r="Y211" s="47">
        <f t="shared" si="44"/>
        <v>1710768.54895</v>
      </c>
      <c r="Z211" s="47">
        <v>64635830.481700003</v>
      </c>
      <c r="AA211" s="56">
        <f t="shared" si="50"/>
        <v>181037877.72995001</v>
      </c>
    </row>
    <row r="212" spans="1:27" ht="24.9" customHeight="1">
      <c r="A212" s="172"/>
      <c r="B212" s="167"/>
      <c r="C212" s="43">
        <v>11</v>
      </c>
      <c r="D212" s="47" t="s">
        <v>544</v>
      </c>
      <c r="E212" s="47">
        <v>96793539.370399997</v>
      </c>
      <c r="F212" s="47">
        <v>0</v>
      </c>
      <c r="G212" s="47">
        <v>13135125.1932</v>
      </c>
      <c r="H212" s="47">
        <v>3649339.8226999999</v>
      </c>
      <c r="I212" s="47">
        <v>3297859.9356999998</v>
      </c>
      <c r="J212" s="47">
        <f t="shared" si="46"/>
        <v>1648929.9678499999</v>
      </c>
      <c r="K212" s="47">
        <f t="shared" si="53"/>
        <v>1648929.9678499999</v>
      </c>
      <c r="L212" s="63">
        <v>67125107.005500004</v>
      </c>
      <c r="M212" s="48">
        <f t="shared" si="38"/>
        <v>182352041.35965002</v>
      </c>
      <c r="N212" s="51"/>
      <c r="O212" s="167"/>
      <c r="P212" s="53">
        <v>8</v>
      </c>
      <c r="Q212" s="174"/>
      <c r="R212" s="47" t="s">
        <v>545</v>
      </c>
      <c r="S212" s="47">
        <v>101177151.086</v>
      </c>
      <c r="T212" s="47">
        <f t="shared" si="56"/>
        <v>-2620951.4900000002</v>
      </c>
      <c r="U212" s="47">
        <v>13729992.257999999</v>
      </c>
      <c r="V212" s="47">
        <v>3550964.9123</v>
      </c>
      <c r="W212" s="47">
        <v>3447214.2977999998</v>
      </c>
      <c r="X212" s="47">
        <f t="shared" si="55"/>
        <v>1723607.1488999999</v>
      </c>
      <c r="Y212" s="47">
        <f t="shared" si="44"/>
        <v>1723607.1488999999</v>
      </c>
      <c r="Z212" s="47">
        <v>71375237.546499997</v>
      </c>
      <c r="AA212" s="56">
        <f t="shared" si="50"/>
        <v>188936001.46170002</v>
      </c>
    </row>
    <row r="213" spans="1:27" ht="24.9" customHeight="1">
      <c r="A213" s="172"/>
      <c r="B213" s="167"/>
      <c r="C213" s="43">
        <v>12</v>
      </c>
      <c r="D213" s="47" t="s">
        <v>546</v>
      </c>
      <c r="E213" s="47">
        <v>99827897.265400007</v>
      </c>
      <c r="F213" s="47">
        <v>0</v>
      </c>
      <c r="G213" s="47">
        <v>13546895.143200001</v>
      </c>
      <c r="H213" s="47">
        <v>3932267.8051</v>
      </c>
      <c r="I213" s="47">
        <v>3401243.7741999999</v>
      </c>
      <c r="J213" s="47">
        <f t="shared" si="46"/>
        <v>1700621.8870999999</v>
      </c>
      <c r="K213" s="47">
        <f t="shared" si="53"/>
        <v>1700621.8870999999</v>
      </c>
      <c r="L213" s="63">
        <v>73700812.429399997</v>
      </c>
      <c r="M213" s="48">
        <f t="shared" si="38"/>
        <v>192708494.5302</v>
      </c>
      <c r="N213" s="51"/>
      <c r="O213" s="167"/>
      <c r="P213" s="53">
        <v>9</v>
      </c>
      <c r="Q213" s="174"/>
      <c r="R213" s="47" t="s">
        <v>547</v>
      </c>
      <c r="S213" s="47">
        <v>121639641.215</v>
      </c>
      <c r="T213" s="47">
        <f t="shared" si="56"/>
        <v>-2620951.4900000002</v>
      </c>
      <c r="U213" s="47">
        <v>16506803.3079</v>
      </c>
      <c r="V213" s="47">
        <v>3901838.7662</v>
      </c>
      <c r="W213" s="47">
        <v>4144393.3393000001</v>
      </c>
      <c r="X213" s="47">
        <f t="shared" si="55"/>
        <v>2072196.6696500001</v>
      </c>
      <c r="Y213" s="47">
        <f t="shared" si="44"/>
        <v>2072196.6696500001</v>
      </c>
      <c r="Z213" s="47">
        <v>79530115.283099994</v>
      </c>
      <c r="AA213" s="56">
        <f t="shared" si="50"/>
        <v>221029643.75185001</v>
      </c>
    </row>
    <row r="214" spans="1:27" ht="24.9" customHeight="1">
      <c r="A214" s="172"/>
      <c r="B214" s="167"/>
      <c r="C214" s="43">
        <v>13</v>
      </c>
      <c r="D214" s="47" t="s">
        <v>548</v>
      </c>
      <c r="E214" s="47">
        <v>91440199.506600007</v>
      </c>
      <c r="F214" s="47">
        <v>0</v>
      </c>
      <c r="G214" s="47">
        <v>12408663.5955</v>
      </c>
      <c r="H214" s="47">
        <v>3813981.6685000001</v>
      </c>
      <c r="I214" s="47">
        <v>3115465.898</v>
      </c>
      <c r="J214" s="47">
        <f t="shared" si="46"/>
        <v>1557732.949</v>
      </c>
      <c r="K214" s="47">
        <f t="shared" si="53"/>
        <v>1557732.949</v>
      </c>
      <c r="L214" s="63">
        <v>70951650.669699997</v>
      </c>
      <c r="M214" s="48">
        <f t="shared" si="38"/>
        <v>180172228.38930002</v>
      </c>
      <c r="N214" s="51"/>
      <c r="O214" s="167"/>
      <c r="P214" s="53">
        <v>10</v>
      </c>
      <c r="Q214" s="174"/>
      <c r="R214" s="47" t="s">
        <v>549</v>
      </c>
      <c r="S214" s="47">
        <v>131993937.85529999</v>
      </c>
      <c r="T214" s="47">
        <f t="shared" si="56"/>
        <v>-2620951.4900000002</v>
      </c>
      <c r="U214" s="47">
        <v>17911907.238899998</v>
      </c>
      <c r="V214" s="47">
        <v>4251560.1639999999</v>
      </c>
      <c r="W214" s="47">
        <v>4497175.3572000004</v>
      </c>
      <c r="X214" s="47">
        <f t="shared" si="55"/>
        <v>2248587.6786000002</v>
      </c>
      <c r="Y214" s="47">
        <f t="shared" si="44"/>
        <v>2248587.6786000002</v>
      </c>
      <c r="Z214" s="47">
        <v>87658208.068800002</v>
      </c>
      <c r="AA214" s="56">
        <f t="shared" si="50"/>
        <v>241443249.5156</v>
      </c>
    </row>
    <row r="215" spans="1:27" ht="24.9" customHeight="1">
      <c r="A215" s="172"/>
      <c r="B215" s="167"/>
      <c r="C215" s="43">
        <v>14</v>
      </c>
      <c r="D215" s="47" t="s">
        <v>550</v>
      </c>
      <c r="E215" s="47">
        <v>89553335.572500005</v>
      </c>
      <c r="F215" s="47">
        <v>0</v>
      </c>
      <c r="G215" s="47">
        <v>12152611.4442</v>
      </c>
      <c r="H215" s="47">
        <v>3723789.7154000001</v>
      </c>
      <c r="I215" s="47">
        <v>3051178.4131999998</v>
      </c>
      <c r="J215" s="47">
        <f t="shared" si="46"/>
        <v>1525589.2065999999</v>
      </c>
      <c r="K215" s="47">
        <f t="shared" si="53"/>
        <v>1525589.2065999999</v>
      </c>
      <c r="L215" s="63">
        <v>68855443.322500005</v>
      </c>
      <c r="M215" s="48">
        <f t="shared" si="38"/>
        <v>175810769.26120001</v>
      </c>
      <c r="N215" s="51"/>
      <c r="O215" s="167"/>
      <c r="P215" s="53">
        <v>11</v>
      </c>
      <c r="Q215" s="174"/>
      <c r="R215" s="47" t="s">
        <v>551</v>
      </c>
      <c r="S215" s="47">
        <v>100995066.1171</v>
      </c>
      <c r="T215" s="47">
        <f t="shared" si="56"/>
        <v>-2620951.4900000002</v>
      </c>
      <c r="U215" s="47">
        <v>13705282.8726</v>
      </c>
      <c r="V215" s="47">
        <v>3420093.7094999999</v>
      </c>
      <c r="W215" s="47">
        <v>3441010.4660999998</v>
      </c>
      <c r="X215" s="47">
        <f t="shared" si="55"/>
        <v>1720505.2330499999</v>
      </c>
      <c r="Y215" s="47">
        <f t="shared" si="44"/>
        <v>1720505.2330499999</v>
      </c>
      <c r="Z215" s="47">
        <v>68333578.424999997</v>
      </c>
      <c r="AA215" s="56">
        <f t="shared" si="50"/>
        <v>185553574.86725</v>
      </c>
    </row>
    <row r="216" spans="1:27" ht="24.9" customHeight="1">
      <c r="A216" s="172"/>
      <c r="B216" s="167"/>
      <c r="C216" s="43">
        <v>15</v>
      </c>
      <c r="D216" s="47" t="s">
        <v>552</v>
      </c>
      <c r="E216" s="47">
        <v>97175698.265000001</v>
      </c>
      <c r="F216" s="47">
        <v>0</v>
      </c>
      <c r="G216" s="47">
        <v>13186985.1105</v>
      </c>
      <c r="H216" s="47">
        <v>3933971.9689000002</v>
      </c>
      <c r="I216" s="47">
        <v>3310880.5033</v>
      </c>
      <c r="J216" s="47">
        <f t="shared" si="46"/>
        <v>1655440.25165</v>
      </c>
      <c r="K216" s="47">
        <f t="shared" si="53"/>
        <v>1655440.25165</v>
      </c>
      <c r="L216" s="63">
        <v>73740419.963100001</v>
      </c>
      <c r="M216" s="48">
        <f t="shared" si="38"/>
        <v>189692515.55914998</v>
      </c>
      <c r="N216" s="51"/>
      <c r="O216" s="167"/>
      <c r="P216" s="53">
        <v>12</v>
      </c>
      <c r="Q216" s="174"/>
      <c r="R216" s="47" t="s">
        <v>553</v>
      </c>
      <c r="S216" s="47">
        <v>104536513.49079999</v>
      </c>
      <c r="T216" s="47">
        <f t="shared" si="56"/>
        <v>-2620951.4900000002</v>
      </c>
      <c r="U216" s="47">
        <v>14185866.1317</v>
      </c>
      <c r="V216" s="47">
        <v>3529773.2055000002</v>
      </c>
      <c r="W216" s="47">
        <v>3561671.3838999998</v>
      </c>
      <c r="X216" s="47">
        <f t="shared" si="55"/>
        <v>1780835.6919499999</v>
      </c>
      <c r="Y216" s="47">
        <f t="shared" si="44"/>
        <v>1780835.6919499999</v>
      </c>
      <c r="Z216" s="47">
        <v>70882707.892499998</v>
      </c>
      <c r="AA216" s="56">
        <f t="shared" si="50"/>
        <v>192294744.92245001</v>
      </c>
    </row>
    <row r="217" spans="1:27" ht="24.9" customHeight="1">
      <c r="A217" s="172"/>
      <c r="B217" s="167"/>
      <c r="C217" s="43">
        <v>16</v>
      </c>
      <c r="D217" s="47" t="s">
        <v>554</v>
      </c>
      <c r="E217" s="47">
        <v>80251830.577099994</v>
      </c>
      <c r="F217" s="47">
        <v>0</v>
      </c>
      <c r="G217" s="47">
        <v>10890373.9704</v>
      </c>
      <c r="H217" s="47">
        <v>3431942.4580999999</v>
      </c>
      <c r="I217" s="47">
        <v>2734266.1390999998</v>
      </c>
      <c r="J217" s="47">
        <f t="shared" si="46"/>
        <v>1367133.0695499999</v>
      </c>
      <c r="K217" s="47">
        <f t="shared" si="53"/>
        <v>1367133.0695499999</v>
      </c>
      <c r="L217" s="63">
        <v>62072439.476099998</v>
      </c>
      <c r="M217" s="48">
        <f t="shared" ref="M217:M280" si="57">E217+F217+G217+H217+I217-J217+L217</f>
        <v>158013719.55125001</v>
      </c>
      <c r="N217" s="51"/>
      <c r="O217" s="167"/>
      <c r="P217" s="53">
        <v>13</v>
      </c>
      <c r="Q217" s="174"/>
      <c r="R217" s="47" t="s">
        <v>555</v>
      </c>
      <c r="S217" s="47">
        <v>97147495.484899998</v>
      </c>
      <c r="T217" s="47">
        <f t="shared" si="56"/>
        <v>-2620951.4900000002</v>
      </c>
      <c r="U217" s="47">
        <v>13183157.922</v>
      </c>
      <c r="V217" s="47">
        <v>3359945.3070999999</v>
      </c>
      <c r="W217" s="47">
        <v>3309919.5976</v>
      </c>
      <c r="X217" s="47">
        <f t="shared" si="55"/>
        <v>1654959.7988</v>
      </c>
      <c r="Y217" s="47">
        <f t="shared" si="44"/>
        <v>1654959.7988</v>
      </c>
      <c r="Z217" s="47">
        <v>66935631.949699998</v>
      </c>
      <c r="AA217" s="56">
        <f t="shared" si="50"/>
        <v>179660238.9725</v>
      </c>
    </row>
    <row r="218" spans="1:27" ht="24.9" customHeight="1">
      <c r="A218" s="172"/>
      <c r="B218" s="167"/>
      <c r="C218" s="43">
        <v>17</v>
      </c>
      <c r="D218" s="47" t="s">
        <v>556</v>
      </c>
      <c r="E218" s="47">
        <v>101083384.7005</v>
      </c>
      <c r="F218" s="47">
        <v>0</v>
      </c>
      <c r="G218" s="47">
        <v>13717267.925100001</v>
      </c>
      <c r="H218" s="47">
        <v>4070580.9320999999</v>
      </c>
      <c r="I218" s="47">
        <v>3444019.5778999999</v>
      </c>
      <c r="J218" s="47">
        <f t="shared" si="46"/>
        <v>1722009.78895</v>
      </c>
      <c r="K218" s="47">
        <f t="shared" si="53"/>
        <v>1722009.78895</v>
      </c>
      <c r="L218" s="63">
        <v>76915433.946099997</v>
      </c>
      <c r="M218" s="48">
        <f t="shared" si="57"/>
        <v>197508677.29275</v>
      </c>
      <c r="N218" s="51"/>
      <c r="O218" s="167"/>
      <c r="P218" s="53">
        <v>14</v>
      </c>
      <c r="Q218" s="174"/>
      <c r="R218" s="47" t="s">
        <v>557</v>
      </c>
      <c r="S218" s="47">
        <v>121496199.8303</v>
      </c>
      <c r="T218" s="47">
        <f t="shared" si="56"/>
        <v>-2620951.4900000002</v>
      </c>
      <c r="U218" s="47">
        <v>16487337.952500001</v>
      </c>
      <c r="V218" s="47">
        <v>3882136.6702999999</v>
      </c>
      <c r="W218" s="47">
        <v>4139506.1285000001</v>
      </c>
      <c r="X218" s="47">
        <f t="shared" si="55"/>
        <v>2069753.0642500001</v>
      </c>
      <c r="Y218" s="47">
        <f t="shared" si="44"/>
        <v>2069753.0642500001</v>
      </c>
      <c r="Z218" s="47">
        <v>79072206.602699995</v>
      </c>
      <c r="AA218" s="56">
        <f t="shared" si="50"/>
        <v>220386682.63005003</v>
      </c>
    </row>
    <row r="219" spans="1:27" ht="24.9" customHeight="1">
      <c r="A219" s="172"/>
      <c r="B219" s="167"/>
      <c r="C219" s="43">
        <v>18</v>
      </c>
      <c r="D219" s="47" t="s">
        <v>558</v>
      </c>
      <c r="E219" s="47">
        <v>106278710.18799999</v>
      </c>
      <c r="F219" s="47">
        <v>0</v>
      </c>
      <c r="G219" s="47">
        <v>14422286.578500001</v>
      </c>
      <c r="H219" s="47">
        <v>3895707.9731000001</v>
      </c>
      <c r="I219" s="47">
        <v>3621029.9073999999</v>
      </c>
      <c r="J219" s="47">
        <f t="shared" si="46"/>
        <v>1810514.9537</v>
      </c>
      <c r="K219" s="47">
        <f t="shared" si="53"/>
        <v>1810514.9537</v>
      </c>
      <c r="L219" s="63">
        <v>72851102.606900007</v>
      </c>
      <c r="M219" s="48">
        <f t="shared" si="57"/>
        <v>199258322.30019999</v>
      </c>
      <c r="N219" s="51"/>
      <c r="O219" s="167"/>
      <c r="P219" s="53">
        <v>15</v>
      </c>
      <c r="Q219" s="174"/>
      <c r="R219" s="47" t="s">
        <v>559</v>
      </c>
      <c r="S219" s="47">
        <v>80633199.087699994</v>
      </c>
      <c r="T219" s="47">
        <f t="shared" si="56"/>
        <v>-2620951.4900000002</v>
      </c>
      <c r="U219" s="47">
        <v>10942126.6296</v>
      </c>
      <c r="V219" s="47">
        <v>2928338.2225000001</v>
      </c>
      <c r="W219" s="47">
        <v>2747259.7689</v>
      </c>
      <c r="X219" s="47">
        <f t="shared" si="55"/>
        <v>1373629.88445</v>
      </c>
      <c r="Y219" s="47">
        <f t="shared" si="44"/>
        <v>1373629.88445</v>
      </c>
      <c r="Z219" s="47">
        <v>56904382.924999997</v>
      </c>
      <c r="AA219" s="56">
        <f t="shared" si="50"/>
        <v>150160725.25924999</v>
      </c>
    </row>
    <row r="220" spans="1:27" ht="24.9" customHeight="1">
      <c r="A220" s="172"/>
      <c r="B220" s="167"/>
      <c r="C220" s="43">
        <v>19</v>
      </c>
      <c r="D220" s="47" t="s">
        <v>560</v>
      </c>
      <c r="E220" s="47">
        <v>138796902.12549999</v>
      </c>
      <c r="F220" s="47">
        <v>0</v>
      </c>
      <c r="G220" s="47">
        <v>18835086.491099998</v>
      </c>
      <c r="H220" s="47">
        <v>4984821.9358999999</v>
      </c>
      <c r="I220" s="47">
        <v>4728959.6546999998</v>
      </c>
      <c r="J220" s="47">
        <f t="shared" si="46"/>
        <v>2364479.8273499999</v>
      </c>
      <c r="K220" s="47">
        <f t="shared" si="53"/>
        <v>2364479.8273499999</v>
      </c>
      <c r="L220" s="63">
        <v>98163878.434499994</v>
      </c>
      <c r="M220" s="48">
        <f t="shared" si="57"/>
        <v>263145168.81435001</v>
      </c>
      <c r="N220" s="51"/>
      <c r="O220" s="167"/>
      <c r="P220" s="53">
        <v>16</v>
      </c>
      <c r="Q220" s="174"/>
      <c r="R220" s="47" t="s">
        <v>561</v>
      </c>
      <c r="S220" s="47">
        <v>133264730.6823</v>
      </c>
      <c r="T220" s="47">
        <f t="shared" si="56"/>
        <v>-2620951.4900000002</v>
      </c>
      <c r="U220" s="47">
        <v>18084357.0009</v>
      </c>
      <c r="V220" s="47">
        <v>4208998.9779000003</v>
      </c>
      <c r="W220" s="47">
        <v>4540472.63</v>
      </c>
      <c r="X220" s="47">
        <f t="shared" si="55"/>
        <v>2270236.3149999999</v>
      </c>
      <c r="Y220" s="47">
        <f t="shared" si="44"/>
        <v>2270236.3149999999</v>
      </c>
      <c r="Z220" s="47">
        <v>86669017.039700001</v>
      </c>
      <c r="AA220" s="56">
        <f t="shared" si="50"/>
        <v>241876388.52579999</v>
      </c>
    </row>
    <row r="221" spans="1:27" ht="24.9" customHeight="1">
      <c r="A221" s="172"/>
      <c r="B221" s="167"/>
      <c r="C221" s="43">
        <v>20</v>
      </c>
      <c r="D221" s="47" t="s">
        <v>562</v>
      </c>
      <c r="E221" s="47">
        <v>110026449.05419999</v>
      </c>
      <c r="F221" s="47">
        <v>0</v>
      </c>
      <c r="G221" s="47">
        <v>14930864.108100001</v>
      </c>
      <c r="H221" s="47">
        <v>4326131.9511000002</v>
      </c>
      <c r="I221" s="47">
        <v>3748719.3933000001</v>
      </c>
      <c r="J221" s="47">
        <f t="shared" si="46"/>
        <v>1874359.6966500001</v>
      </c>
      <c r="K221" s="47">
        <f t="shared" si="53"/>
        <v>1874359.6966500001</v>
      </c>
      <c r="L221" s="63">
        <v>82854854.315099999</v>
      </c>
      <c r="M221" s="48">
        <f t="shared" si="57"/>
        <v>214012659.12515</v>
      </c>
      <c r="N221" s="51"/>
      <c r="O221" s="167"/>
      <c r="P221" s="53">
        <v>17</v>
      </c>
      <c r="Q221" s="174"/>
      <c r="R221" s="47" t="s">
        <v>563</v>
      </c>
      <c r="S221" s="47">
        <v>107375219.211</v>
      </c>
      <c r="T221" s="47">
        <f t="shared" si="56"/>
        <v>-2620951.4900000002</v>
      </c>
      <c r="U221" s="47">
        <v>14571085.5933</v>
      </c>
      <c r="V221" s="47">
        <v>3358320.8343000002</v>
      </c>
      <c r="W221" s="47">
        <v>3658389.1477000001</v>
      </c>
      <c r="X221" s="47">
        <f t="shared" si="55"/>
        <v>1829194.57385</v>
      </c>
      <c r="Y221" s="47">
        <f t="shared" si="44"/>
        <v>1829194.57385</v>
      </c>
      <c r="Z221" s="47">
        <v>66897876.5669</v>
      </c>
      <c r="AA221" s="56">
        <f t="shared" si="50"/>
        <v>191410745.28934997</v>
      </c>
    </row>
    <row r="222" spans="1:27" ht="24.9" customHeight="1">
      <c r="A222" s="172"/>
      <c r="B222" s="167"/>
      <c r="C222" s="43">
        <v>21</v>
      </c>
      <c r="D222" s="47" t="s">
        <v>564</v>
      </c>
      <c r="E222" s="47">
        <v>87260744.917199999</v>
      </c>
      <c r="F222" s="47">
        <v>0</v>
      </c>
      <c r="G222" s="47">
        <v>11841501.162599999</v>
      </c>
      <c r="H222" s="47">
        <v>3754893.7710000002</v>
      </c>
      <c r="I222" s="47">
        <v>2973067.3848000001</v>
      </c>
      <c r="J222" s="47">
        <f t="shared" si="46"/>
        <v>1486533.6924000001</v>
      </c>
      <c r="K222" s="47">
        <f t="shared" si="53"/>
        <v>1486533.6924000001</v>
      </c>
      <c r="L222" s="63">
        <v>69578352.048099995</v>
      </c>
      <c r="M222" s="48">
        <f t="shared" si="57"/>
        <v>173922025.59130001</v>
      </c>
      <c r="N222" s="51"/>
      <c r="O222" s="168"/>
      <c r="P222" s="53">
        <v>18</v>
      </c>
      <c r="Q222" s="175"/>
      <c r="R222" s="47" t="s">
        <v>565</v>
      </c>
      <c r="S222" s="47">
        <v>125979580.52959999</v>
      </c>
      <c r="T222" s="47">
        <f t="shared" si="56"/>
        <v>-2620951.4900000002</v>
      </c>
      <c r="U222" s="47">
        <v>17095743.919199999</v>
      </c>
      <c r="V222" s="47">
        <v>3811855.236</v>
      </c>
      <c r="W222" s="47">
        <v>4292259.7375999996</v>
      </c>
      <c r="X222" s="47">
        <f t="shared" si="55"/>
        <v>2146129.8687999998</v>
      </c>
      <c r="Y222" s="47">
        <f t="shared" si="44"/>
        <v>2146129.8687999998</v>
      </c>
      <c r="Z222" s="47">
        <v>77438752.022699997</v>
      </c>
      <c r="AA222" s="56">
        <f t="shared" si="50"/>
        <v>223851110.08629996</v>
      </c>
    </row>
    <row r="223" spans="1:27" ht="24.9" customHeight="1">
      <c r="A223" s="172"/>
      <c r="B223" s="167"/>
      <c r="C223" s="43">
        <v>22</v>
      </c>
      <c r="D223" s="47" t="s">
        <v>566</v>
      </c>
      <c r="E223" s="47">
        <v>102530213.3828</v>
      </c>
      <c r="F223" s="47">
        <v>0</v>
      </c>
      <c r="G223" s="47">
        <v>13913606.193299999</v>
      </c>
      <c r="H223" s="47">
        <v>4190632.5334000001</v>
      </c>
      <c r="I223" s="47">
        <v>3493314.5857000002</v>
      </c>
      <c r="J223" s="47">
        <f t="shared" si="46"/>
        <v>1746657.2928500001</v>
      </c>
      <c r="K223" s="47">
        <f t="shared" si="53"/>
        <v>1746657.2928500001</v>
      </c>
      <c r="L223" s="63">
        <v>79705627.970899999</v>
      </c>
      <c r="M223" s="48">
        <f t="shared" si="57"/>
        <v>202086737.37325001</v>
      </c>
      <c r="N223" s="51"/>
      <c r="O223" s="43"/>
      <c r="P223" s="180" t="s">
        <v>567</v>
      </c>
      <c r="Q223" s="181"/>
      <c r="R223" s="48"/>
      <c r="S223" s="48">
        <f t="shared" ref="S223:W223" si="58">SUM(S205:S222)</f>
        <v>1998072866.6820998</v>
      </c>
      <c r="T223" s="48">
        <f t="shared" si="58"/>
        <v>-47177126.820000023</v>
      </c>
      <c r="U223" s="48">
        <f t="shared" si="58"/>
        <v>271143481.47359997</v>
      </c>
      <c r="V223" s="48">
        <f t="shared" si="58"/>
        <v>65554947.295099989</v>
      </c>
      <c r="W223" s="48">
        <f t="shared" si="58"/>
        <v>68076490.434100002</v>
      </c>
      <c r="X223" s="48">
        <f t="shared" ref="X223" si="59">SUM(X205:X222)</f>
        <v>34038245.217050001</v>
      </c>
      <c r="Y223" s="48">
        <f t="shared" si="44"/>
        <v>34038245.217050001</v>
      </c>
      <c r="Z223" s="48">
        <f>SUM(Z205:Z222)</f>
        <v>1322814266.2068002</v>
      </c>
      <c r="AA223" s="56">
        <f t="shared" si="50"/>
        <v>3644446680.0546503</v>
      </c>
    </row>
    <row r="224" spans="1:27" ht="24.9" customHeight="1">
      <c r="A224" s="172"/>
      <c r="B224" s="167"/>
      <c r="C224" s="43">
        <v>23</v>
      </c>
      <c r="D224" s="47" t="s">
        <v>568</v>
      </c>
      <c r="E224" s="47">
        <v>127415573.8672</v>
      </c>
      <c r="F224" s="47">
        <v>0</v>
      </c>
      <c r="G224" s="47">
        <v>17290611.804000001</v>
      </c>
      <c r="H224" s="47">
        <v>4876864.9939999999</v>
      </c>
      <c r="I224" s="47">
        <v>4341185.574</v>
      </c>
      <c r="J224" s="47">
        <f t="shared" si="46"/>
        <v>2170592.787</v>
      </c>
      <c r="K224" s="47">
        <f t="shared" si="53"/>
        <v>2170592.787</v>
      </c>
      <c r="L224" s="63">
        <v>95654783.920100003</v>
      </c>
      <c r="M224" s="48">
        <f t="shared" si="57"/>
        <v>247408427.3723</v>
      </c>
      <c r="N224" s="51"/>
      <c r="O224" s="166">
        <v>29</v>
      </c>
      <c r="P224" s="53">
        <v>1</v>
      </c>
      <c r="Q224" s="166" t="s">
        <v>114</v>
      </c>
      <c r="R224" s="47" t="s">
        <v>569</v>
      </c>
      <c r="S224" s="47">
        <v>78731344.948599994</v>
      </c>
      <c r="T224" s="47">
        <f>-2734288.17</f>
        <v>-2734288.17</v>
      </c>
      <c r="U224" s="47">
        <v>10684040.270400001</v>
      </c>
      <c r="V224" s="47">
        <v>2697025.8533999999</v>
      </c>
      <c r="W224" s="47">
        <v>2682461.5581</v>
      </c>
      <c r="X224" s="47">
        <v>0</v>
      </c>
      <c r="Y224" s="47">
        <f t="shared" si="44"/>
        <v>2682461.5581</v>
      </c>
      <c r="Z224" s="47">
        <v>55166888.682099998</v>
      </c>
      <c r="AA224" s="56">
        <f t="shared" si="50"/>
        <v>147227473.1426</v>
      </c>
    </row>
    <row r="225" spans="1:27" ht="24.9" customHeight="1">
      <c r="A225" s="172"/>
      <c r="B225" s="167"/>
      <c r="C225" s="43">
        <v>24</v>
      </c>
      <c r="D225" s="47" t="s">
        <v>570</v>
      </c>
      <c r="E225" s="47">
        <v>104855550.6723</v>
      </c>
      <c r="F225" s="47">
        <v>0</v>
      </c>
      <c r="G225" s="47">
        <v>14229160.275</v>
      </c>
      <c r="H225" s="47">
        <v>3858553.5227000001</v>
      </c>
      <c r="I225" s="47">
        <v>3572541.3284</v>
      </c>
      <c r="J225" s="47">
        <f t="shared" si="46"/>
        <v>1786270.6642</v>
      </c>
      <c r="K225" s="47">
        <f t="shared" si="53"/>
        <v>1786270.6642</v>
      </c>
      <c r="L225" s="63">
        <v>71987572.889500007</v>
      </c>
      <c r="M225" s="48">
        <f t="shared" si="57"/>
        <v>196717108.0237</v>
      </c>
      <c r="N225" s="51"/>
      <c r="O225" s="167"/>
      <c r="P225" s="53">
        <v>2</v>
      </c>
      <c r="Q225" s="167"/>
      <c r="R225" s="47" t="s">
        <v>571</v>
      </c>
      <c r="S225" s="47">
        <v>78952197.266599998</v>
      </c>
      <c r="T225" s="47">
        <f t="shared" ref="T225:T253" si="60">-2734288.17</f>
        <v>-2734288.17</v>
      </c>
      <c r="U225" s="47">
        <v>10714010.4822</v>
      </c>
      <c r="V225" s="47">
        <v>2650719.1849000002</v>
      </c>
      <c r="W225" s="47">
        <v>2689986.2344</v>
      </c>
      <c r="X225" s="47">
        <v>0</v>
      </c>
      <c r="Y225" s="47">
        <f t="shared" si="44"/>
        <v>2689986.2344</v>
      </c>
      <c r="Z225" s="47">
        <v>54090646.562899999</v>
      </c>
      <c r="AA225" s="56">
        <f t="shared" si="50"/>
        <v>146363271.56099999</v>
      </c>
    </row>
    <row r="226" spans="1:27" ht="24.9" customHeight="1">
      <c r="A226" s="172"/>
      <c r="B226" s="168"/>
      <c r="C226" s="43">
        <v>25</v>
      </c>
      <c r="D226" s="47" t="s">
        <v>572</v>
      </c>
      <c r="E226" s="47">
        <v>100697245.167</v>
      </c>
      <c r="F226" s="47">
        <v>0</v>
      </c>
      <c r="G226" s="47">
        <v>13664867.826300001</v>
      </c>
      <c r="H226" s="47">
        <v>3732157.2826</v>
      </c>
      <c r="I226" s="47">
        <v>3430863.3949000002</v>
      </c>
      <c r="J226" s="47">
        <f t="shared" si="46"/>
        <v>1715431.6974500001</v>
      </c>
      <c r="K226" s="47">
        <f t="shared" si="53"/>
        <v>1715431.6974500001</v>
      </c>
      <c r="L226" s="63">
        <v>69049919.162100002</v>
      </c>
      <c r="M226" s="48">
        <f t="shared" si="57"/>
        <v>188859621.13545001</v>
      </c>
      <c r="N226" s="51"/>
      <c r="O226" s="167"/>
      <c r="P226" s="53">
        <v>3</v>
      </c>
      <c r="Q226" s="167"/>
      <c r="R226" s="47" t="s">
        <v>573</v>
      </c>
      <c r="S226" s="47">
        <v>98361175.879099995</v>
      </c>
      <c r="T226" s="47">
        <f t="shared" si="60"/>
        <v>-2734288.17</v>
      </c>
      <c r="U226" s="47">
        <v>13347857.385600001</v>
      </c>
      <c r="V226" s="47">
        <v>3151847.5731000002</v>
      </c>
      <c r="W226" s="47">
        <v>3351271.0016999999</v>
      </c>
      <c r="X226" s="47">
        <v>0</v>
      </c>
      <c r="Y226" s="47">
        <f t="shared" si="44"/>
        <v>3351271.0016999999</v>
      </c>
      <c r="Z226" s="47">
        <v>65737683.497900002</v>
      </c>
      <c r="AA226" s="56">
        <f t="shared" si="50"/>
        <v>181215547.1674</v>
      </c>
    </row>
    <row r="227" spans="1:27" ht="24.9" customHeight="1">
      <c r="A227" s="43"/>
      <c r="B227" s="179" t="s">
        <v>574</v>
      </c>
      <c r="C227" s="180"/>
      <c r="D227" s="48"/>
      <c r="E227" s="48">
        <f>SUM(E202:E226)</f>
        <v>2578681851.9233994</v>
      </c>
      <c r="F227" s="48">
        <f t="shared" ref="F227:L227" si="61">SUM(F202:F226)</f>
        <v>0</v>
      </c>
      <c r="G227" s="48">
        <f t="shared" si="61"/>
        <v>349933571.79900002</v>
      </c>
      <c r="H227" s="48">
        <f t="shared" si="61"/>
        <v>100545807.06530002</v>
      </c>
      <c r="I227" s="48">
        <f t="shared" si="61"/>
        <v>87858462.733699992</v>
      </c>
      <c r="J227" s="48">
        <f t="shared" si="61"/>
        <v>43929231.366849996</v>
      </c>
      <c r="K227" s="48">
        <f t="shared" si="61"/>
        <v>43929231.366849996</v>
      </c>
      <c r="L227" s="48">
        <f t="shared" si="61"/>
        <v>1894560905.6429999</v>
      </c>
      <c r="M227" s="48">
        <f t="shared" si="57"/>
        <v>4967651367.7975492</v>
      </c>
      <c r="N227" s="51"/>
      <c r="O227" s="167"/>
      <c r="P227" s="53">
        <v>4</v>
      </c>
      <c r="Q227" s="167"/>
      <c r="R227" s="47" t="s">
        <v>575</v>
      </c>
      <c r="S227" s="47">
        <v>86949105.382499993</v>
      </c>
      <c r="T227" s="47">
        <f t="shared" si="60"/>
        <v>-2734288.17</v>
      </c>
      <c r="U227" s="47">
        <v>11799210.8982</v>
      </c>
      <c r="V227" s="47">
        <v>2694874.1932999999</v>
      </c>
      <c r="W227" s="47">
        <v>2962449.4870000002</v>
      </c>
      <c r="X227" s="47">
        <v>0</v>
      </c>
      <c r="Y227" s="47">
        <f t="shared" si="44"/>
        <v>2962449.4870000002</v>
      </c>
      <c r="Z227" s="47">
        <v>55116880.609099999</v>
      </c>
      <c r="AA227" s="56">
        <f t="shared" si="50"/>
        <v>156788232.40009999</v>
      </c>
    </row>
    <row r="228" spans="1:27" ht="24.9" customHeight="1">
      <c r="A228" s="172"/>
      <c r="B228" s="166" t="s">
        <v>576</v>
      </c>
      <c r="C228" s="43">
        <v>1</v>
      </c>
      <c r="D228" s="47" t="s">
        <v>577</v>
      </c>
      <c r="E228" s="47">
        <v>114348465.77599999</v>
      </c>
      <c r="F228" s="62">
        <f>-3544068.4675</f>
        <v>-3544068.4674999998</v>
      </c>
      <c r="G228" s="47">
        <v>15517372.578299999</v>
      </c>
      <c r="H228" s="47">
        <v>3058093.6872</v>
      </c>
      <c r="I228" s="47">
        <v>3895975.1474000001</v>
      </c>
      <c r="J228" s="47">
        <v>0</v>
      </c>
      <c r="K228" s="47">
        <f t="shared" si="53"/>
        <v>3895975.1474000001</v>
      </c>
      <c r="L228" s="63">
        <v>69978796.780000001</v>
      </c>
      <c r="M228" s="48">
        <f t="shared" si="57"/>
        <v>203254635.50139999</v>
      </c>
      <c r="N228" s="51"/>
      <c r="O228" s="167"/>
      <c r="P228" s="53">
        <v>5</v>
      </c>
      <c r="Q228" s="167"/>
      <c r="R228" s="47" t="s">
        <v>578</v>
      </c>
      <c r="S228" s="47">
        <v>82281135.216499999</v>
      </c>
      <c r="T228" s="47">
        <f t="shared" si="60"/>
        <v>-2734288.17</v>
      </c>
      <c r="U228" s="47">
        <v>11165755.681500001</v>
      </c>
      <c r="V228" s="47">
        <v>2663788.5279000001</v>
      </c>
      <c r="W228" s="47">
        <v>2803406.7303999998</v>
      </c>
      <c r="X228" s="47">
        <v>0</v>
      </c>
      <c r="Y228" s="47">
        <f t="shared" si="44"/>
        <v>2803406.7303999998</v>
      </c>
      <c r="Z228" s="47">
        <v>54394399.302900001</v>
      </c>
      <c r="AA228" s="56">
        <f t="shared" si="50"/>
        <v>150574197.28920001</v>
      </c>
    </row>
    <row r="229" spans="1:27" ht="24.9" customHeight="1">
      <c r="A229" s="172"/>
      <c r="B229" s="167"/>
      <c r="C229" s="43">
        <v>2</v>
      </c>
      <c r="D229" s="47" t="s">
        <v>579</v>
      </c>
      <c r="E229" s="47">
        <v>107373029.6849</v>
      </c>
      <c r="F229" s="62">
        <f>-3472221.4757</f>
        <v>-3472221.4756999998</v>
      </c>
      <c r="G229" s="47">
        <v>14570788.468499999</v>
      </c>
      <c r="H229" s="47">
        <v>3088057.5468000001</v>
      </c>
      <c r="I229" s="47">
        <v>3658314.5441000001</v>
      </c>
      <c r="J229" s="47">
        <v>0</v>
      </c>
      <c r="K229" s="47">
        <f t="shared" si="53"/>
        <v>3658314.5441000001</v>
      </c>
      <c r="L229" s="63">
        <v>70675205.501000002</v>
      </c>
      <c r="M229" s="48">
        <f t="shared" si="57"/>
        <v>195893174.2696</v>
      </c>
      <c r="N229" s="51"/>
      <c r="O229" s="167"/>
      <c r="P229" s="53">
        <v>6</v>
      </c>
      <c r="Q229" s="167"/>
      <c r="R229" s="47" t="s">
        <v>580</v>
      </c>
      <c r="S229" s="47">
        <v>93714171.600899994</v>
      </c>
      <c r="T229" s="47">
        <f t="shared" si="60"/>
        <v>-2734288.17</v>
      </c>
      <c r="U229" s="47">
        <v>12717247.2915</v>
      </c>
      <c r="V229" s="47">
        <v>3084208.2058000001</v>
      </c>
      <c r="W229" s="47">
        <v>3192942.5687000002</v>
      </c>
      <c r="X229" s="47">
        <v>0</v>
      </c>
      <c r="Y229" s="47">
        <f t="shared" si="44"/>
        <v>3192942.5687000002</v>
      </c>
      <c r="Z229" s="47">
        <v>64165634.842399999</v>
      </c>
      <c r="AA229" s="56">
        <f t="shared" si="50"/>
        <v>174139916.33929998</v>
      </c>
    </row>
    <row r="230" spans="1:27" ht="24.9" customHeight="1">
      <c r="A230" s="172"/>
      <c r="B230" s="167"/>
      <c r="C230" s="43">
        <v>3</v>
      </c>
      <c r="D230" s="47" t="s">
        <v>581</v>
      </c>
      <c r="E230" s="47">
        <v>108297362.58050001</v>
      </c>
      <c r="F230" s="62">
        <f>-3481742.1046</f>
        <v>-3481742.1046000002</v>
      </c>
      <c r="G230" s="47">
        <v>14696222.7531</v>
      </c>
      <c r="H230" s="47">
        <v>3090883.5164000001</v>
      </c>
      <c r="I230" s="47">
        <v>3689807.5625</v>
      </c>
      <c r="J230" s="47">
        <v>0</v>
      </c>
      <c r="K230" s="47">
        <f t="shared" si="53"/>
        <v>3689807.5625</v>
      </c>
      <c r="L230" s="63">
        <v>70740885.619800001</v>
      </c>
      <c r="M230" s="48">
        <f t="shared" si="57"/>
        <v>197033419.92769998</v>
      </c>
      <c r="N230" s="51"/>
      <c r="O230" s="167"/>
      <c r="P230" s="53">
        <v>7</v>
      </c>
      <c r="Q230" s="167"/>
      <c r="R230" s="47" t="s">
        <v>582</v>
      </c>
      <c r="S230" s="47">
        <v>78546399.523300007</v>
      </c>
      <c r="T230" s="47">
        <f t="shared" si="60"/>
        <v>-2734288.17</v>
      </c>
      <c r="U230" s="47">
        <v>10658942.714400001</v>
      </c>
      <c r="V230" s="47">
        <v>2743822.9287999999</v>
      </c>
      <c r="W230" s="47">
        <v>2676160.2713000001</v>
      </c>
      <c r="X230" s="47">
        <v>0</v>
      </c>
      <c r="Y230" s="47">
        <f t="shared" si="44"/>
        <v>2676160.2713000001</v>
      </c>
      <c r="Z230" s="47">
        <v>56254528.652800001</v>
      </c>
      <c r="AA230" s="56">
        <f t="shared" si="50"/>
        <v>148145565.9206</v>
      </c>
    </row>
    <row r="231" spans="1:27" ht="24.9" customHeight="1">
      <c r="A231" s="172"/>
      <c r="B231" s="167"/>
      <c r="C231" s="43">
        <v>4</v>
      </c>
      <c r="D231" s="47" t="s">
        <v>96</v>
      </c>
      <c r="E231" s="47">
        <v>104428918.74860001</v>
      </c>
      <c r="F231" s="62">
        <f>-3441897.1331</f>
        <v>-3441897.1331000002</v>
      </c>
      <c r="G231" s="47">
        <v>14171265.2565</v>
      </c>
      <c r="H231" s="47">
        <v>2905540.3706999999</v>
      </c>
      <c r="I231" s="47">
        <v>3558005.5178</v>
      </c>
      <c r="J231" s="47">
        <v>0</v>
      </c>
      <c r="K231" s="47">
        <f t="shared" si="53"/>
        <v>3558005.5178</v>
      </c>
      <c r="L231" s="63">
        <v>66433210.152999997</v>
      </c>
      <c r="M231" s="48">
        <f t="shared" si="57"/>
        <v>188055042.91350001</v>
      </c>
      <c r="N231" s="51"/>
      <c r="O231" s="167"/>
      <c r="P231" s="53">
        <v>8</v>
      </c>
      <c r="Q231" s="167"/>
      <c r="R231" s="47" t="s">
        <v>583</v>
      </c>
      <c r="S231" s="47">
        <v>81574468.327900007</v>
      </c>
      <c r="T231" s="47">
        <f t="shared" si="60"/>
        <v>-2734288.17</v>
      </c>
      <c r="U231" s="47">
        <v>11069859.2181</v>
      </c>
      <c r="V231" s="47">
        <v>2696032.7795000002</v>
      </c>
      <c r="W231" s="47">
        <v>2779329.8265999998</v>
      </c>
      <c r="X231" s="47">
        <v>0</v>
      </c>
      <c r="Y231" s="47">
        <f t="shared" si="44"/>
        <v>2779329.8265999998</v>
      </c>
      <c r="Z231" s="47">
        <v>55143808.033</v>
      </c>
      <c r="AA231" s="56">
        <f t="shared" si="50"/>
        <v>150529210.0151</v>
      </c>
    </row>
    <row r="232" spans="1:27" ht="24.9" customHeight="1">
      <c r="A232" s="172"/>
      <c r="B232" s="167"/>
      <c r="C232" s="43">
        <v>5</v>
      </c>
      <c r="D232" s="47" t="s">
        <v>584</v>
      </c>
      <c r="E232" s="47">
        <v>104090041.161</v>
      </c>
      <c r="F232" s="62">
        <f>-3438406.6939</f>
        <v>-3438406.6938999998</v>
      </c>
      <c r="G232" s="47">
        <v>14125278.7206</v>
      </c>
      <c r="H232" s="47">
        <v>3020675.6431999998</v>
      </c>
      <c r="I232" s="47">
        <v>3546459.5915999999</v>
      </c>
      <c r="J232" s="47">
        <v>0</v>
      </c>
      <c r="K232" s="47">
        <f t="shared" si="53"/>
        <v>3546459.5915999999</v>
      </c>
      <c r="L232" s="63">
        <v>69109140.717500001</v>
      </c>
      <c r="M232" s="48">
        <f t="shared" si="57"/>
        <v>190453189.13999999</v>
      </c>
      <c r="N232" s="51"/>
      <c r="O232" s="167"/>
      <c r="P232" s="53">
        <v>9</v>
      </c>
      <c r="Q232" s="167"/>
      <c r="R232" s="47" t="s">
        <v>585</v>
      </c>
      <c r="S232" s="47">
        <v>80232537.209399998</v>
      </c>
      <c r="T232" s="47">
        <f t="shared" si="60"/>
        <v>-2734288.17</v>
      </c>
      <c r="U232" s="47">
        <v>10887755.812200001</v>
      </c>
      <c r="V232" s="47">
        <v>2686224.6420999998</v>
      </c>
      <c r="W232" s="47">
        <v>2733608.7943000002</v>
      </c>
      <c r="X232" s="47">
        <v>0</v>
      </c>
      <c r="Y232" s="47">
        <f t="shared" si="44"/>
        <v>2733608.7943000002</v>
      </c>
      <c r="Z232" s="47">
        <v>54915851.004900001</v>
      </c>
      <c r="AA232" s="56">
        <f t="shared" si="50"/>
        <v>148721689.2929</v>
      </c>
    </row>
    <row r="233" spans="1:27" ht="24.9" customHeight="1">
      <c r="A233" s="172"/>
      <c r="B233" s="167"/>
      <c r="C233" s="43">
        <v>6</v>
      </c>
      <c r="D233" s="47" t="s">
        <v>586</v>
      </c>
      <c r="E233" s="47">
        <v>108190353.5363</v>
      </c>
      <c r="F233" s="62">
        <f>-3480639.9115</f>
        <v>-3480639.9114999999</v>
      </c>
      <c r="G233" s="47">
        <v>14681701.3584</v>
      </c>
      <c r="H233" s="47">
        <v>2944576.7574</v>
      </c>
      <c r="I233" s="47">
        <v>3686161.6507999999</v>
      </c>
      <c r="J233" s="47">
        <v>0</v>
      </c>
      <c r="K233" s="47">
        <f t="shared" si="53"/>
        <v>3686161.6507999999</v>
      </c>
      <c r="L233" s="63">
        <v>67340479.125200003</v>
      </c>
      <c r="M233" s="48">
        <f t="shared" si="57"/>
        <v>193362632.51660001</v>
      </c>
      <c r="N233" s="51"/>
      <c r="O233" s="167"/>
      <c r="P233" s="53">
        <v>10</v>
      </c>
      <c r="Q233" s="167"/>
      <c r="R233" s="47" t="s">
        <v>587</v>
      </c>
      <c r="S233" s="47">
        <v>91079784.269899994</v>
      </c>
      <c r="T233" s="47">
        <f t="shared" si="60"/>
        <v>-2734288.17</v>
      </c>
      <c r="U233" s="47">
        <v>12359754.346799999</v>
      </c>
      <c r="V233" s="47">
        <v>3043032.4191000001</v>
      </c>
      <c r="W233" s="47">
        <v>3103186.1605000002</v>
      </c>
      <c r="X233" s="47">
        <v>0</v>
      </c>
      <c r="Y233" s="47">
        <f t="shared" si="44"/>
        <v>3103186.1605000002</v>
      </c>
      <c r="Z233" s="47">
        <v>63208642.743500002</v>
      </c>
      <c r="AA233" s="56">
        <f t="shared" si="50"/>
        <v>170060111.76980001</v>
      </c>
    </row>
    <row r="234" spans="1:27" ht="24.9" customHeight="1">
      <c r="A234" s="172"/>
      <c r="B234" s="167"/>
      <c r="C234" s="43">
        <v>7</v>
      </c>
      <c r="D234" s="47" t="s">
        <v>588</v>
      </c>
      <c r="E234" s="47">
        <v>126412186.18870001</v>
      </c>
      <c r="F234" s="62">
        <f>-3668324.7878</f>
        <v>-3668324.7878</v>
      </c>
      <c r="G234" s="47">
        <v>17154449.588100001</v>
      </c>
      <c r="H234" s="47">
        <v>3443559.6156000001</v>
      </c>
      <c r="I234" s="47">
        <v>4306999.0777000003</v>
      </c>
      <c r="J234" s="47">
        <v>0</v>
      </c>
      <c r="K234" s="47">
        <f t="shared" si="53"/>
        <v>4306999.0777000003</v>
      </c>
      <c r="L234" s="63">
        <v>78937650.460299999</v>
      </c>
      <c r="M234" s="48">
        <f t="shared" si="57"/>
        <v>226586520.1426</v>
      </c>
      <c r="N234" s="51"/>
      <c r="O234" s="167"/>
      <c r="P234" s="53">
        <v>11</v>
      </c>
      <c r="Q234" s="167"/>
      <c r="R234" s="47" t="s">
        <v>589</v>
      </c>
      <c r="S234" s="47">
        <v>96438064.149299994</v>
      </c>
      <c r="T234" s="47">
        <f t="shared" si="60"/>
        <v>-2734288.17</v>
      </c>
      <c r="U234" s="47">
        <v>13086886.3167</v>
      </c>
      <c r="V234" s="47">
        <v>3255213.0806999998</v>
      </c>
      <c r="W234" s="47">
        <v>3285748.5096</v>
      </c>
      <c r="X234" s="47">
        <v>0</v>
      </c>
      <c r="Y234" s="47">
        <f t="shared" ref="Y234:Y297" si="62">W234-X234</f>
        <v>3285748.5096</v>
      </c>
      <c r="Z234" s="47">
        <v>68140065.6285</v>
      </c>
      <c r="AA234" s="56">
        <f t="shared" si="50"/>
        <v>181471689.51479998</v>
      </c>
    </row>
    <row r="235" spans="1:27" ht="24.9" customHeight="1">
      <c r="A235" s="172"/>
      <c r="B235" s="167"/>
      <c r="C235" s="43">
        <v>8</v>
      </c>
      <c r="D235" s="47" t="s">
        <v>590</v>
      </c>
      <c r="E235" s="47">
        <v>111972546.5721</v>
      </c>
      <c r="F235" s="62">
        <f>-3519596.4997</f>
        <v>-3519596.4997</v>
      </c>
      <c r="G235" s="47">
        <v>15194954.405400001</v>
      </c>
      <c r="H235" s="47">
        <v>3053955.8791999999</v>
      </c>
      <c r="I235" s="47">
        <v>3815025.0323000001</v>
      </c>
      <c r="J235" s="47">
        <v>0</v>
      </c>
      <c r="K235" s="47">
        <f t="shared" si="53"/>
        <v>3815025.0323000001</v>
      </c>
      <c r="L235" s="63">
        <v>69882627.408700004</v>
      </c>
      <c r="M235" s="48">
        <f t="shared" si="57"/>
        <v>200399512.79800001</v>
      </c>
      <c r="N235" s="51"/>
      <c r="O235" s="167"/>
      <c r="P235" s="53">
        <v>12</v>
      </c>
      <c r="Q235" s="167"/>
      <c r="R235" s="47" t="s">
        <v>591</v>
      </c>
      <c r="S235" s="47">
        <v>111460178.2758</v>
      </c>
      <c r="T235" s="47">
        <f t="shared" si="60"/>
        <v>-2734288.17</v>
      </c>
      <c r="U235" s="47">
        <v>15125424.747</v>
      </c>
      <c r="V235" s="47">
        <v>3382921.1592000001</v>
      </c>
      <c r="W235" s="47">
        <v>3797568.0924999998</v>
      </c>
      <c r="X235" s="47">
        <v>0</v>
      </c>
      <c r="Y235" s="47">
        <f t="shared" si="62"/>
        <v>3797568.0924999998</v>
      </c>
      <c r="Z235" s="47">
        <v>71108208.608500004</v>
      </c>
      <c r="AA235" s="56">
        <f t="shared" si="50"/>
        <v>202140012.713</v>
      </c>
    </row>
    <row r="236" spans="1:27" ht="24.9" customHeight="1">
      <c r="A236" s="172"/>
      <c r="B236" s="167"/>
      <c r="C236" s="43">
        <v>9</v>
      </c>
      <c r="D236" s="47" t="s">
        <v>592</v>
      </c>
      <c r="E236" s="47">
        <v>101308327.99779999</v>
      </c>
      <c r="F236" s="62">
        <f>-3409755.0484</f>
        <v>-3409755.0484000002</v>
      </c>
      <c r="G236" s="47">
        <v>13747793.293199999</v>
      </c>
      <c r="H236" s="47">
        <v>2869262.5227000001</v>
      </c>
      <c r="I236" s="47">
        <v>3451683.6387</v>
      </c>
      <c r="J236" s="47">
        <v>0</v>
      </c>
      <c r="K236" s="47">
        <f t="shared" si="53"/>
        <v>3451683.6387</v>
      </c>
      <c r="L236" s="63">
        <v>65590054.095100001</v>
      </c>
      <c r="M236" s="48">
        <f t="shared" si="57"/>
        <v>183557366.49909997</v>
      </c>
      <c r="N236" s="51"/>
      <c r="O236" s="167"/>
      <c r="P236" s="53">
        <v>13</v>
      </c>
      <c r="Q236" s="167"/>
      <c r="R236" s="47" t="s">
        <v>593</v>
      </c>
      <c r="S236" s="47">
        <v>103896963.32350001</v>
      </c>
      <c r="T236" s="47">
        <f t="shared" si="60"/>
        <v>-2734288.17</v>
      </c>
      <c r="U236" s="47">
        <v>14099077.576199999</v>
      </c>
      <c r="V236" s="47">
        <v>3172089.1165999998</v>
      </c>
      <c r="W236" s="47">
        <v>3539881.2274000002</v>
      </c>
      <c r="X236" s="47">
        <v>0</v>
      </c>
      <c r="Y236" s="47">
        <f t="shared" si="62"/>
        <v>3539881.2274000002</v>
      </c>
      <c r="Z236" s="47">
        <v>66208129.814800002</v>
      </c>
      <c r="AA236" s="56">
        <f t="shared" si="50"/>
        <v>188181852.88850001</v>
      </c>
    </row>
    <row r="237" spans="1:27" ht="24.9" customHeight="1">
      <c r="A237" s="172"/>
      <c r="B237" s="167"/>
      <c r="C237" s="43">
        <v>10</v>
      </c>
      <c r="D237" s="47" t="s">
        <v>594</v>
      </c>
      <c r="E237" s="47">
        <v>140716829.33930001</v>
      </c>
      <c r="F237" s="62">
        <f>-3815662.6122</f>
        <v>-3815662.6121999999</v>
      </c>
      <c r="G237" s="47">
        <v>19095625.412700001</v>
      </c>
      <c r="H237" s="47">
        <v>3562900.1269</v>
      </c>
      <c r="I237" s="47">
        <v>4794373.6423000004</v>
      </c>
      <c r="J237" s="47">
        <v>0</v>
      </c>
      <c r="K237" s="47">
        <f t="shared" si="53"/>
        <v>4794373.6423000004</v>
      </c>
      <c r="L237" s="63">
        <v>81711317.600600004</v>
      </c>
      <c r="M237" s="48">
        <f t="shared" si="57"/>
        <v>246065383.50960001</v>
      </c>
      <c r="N237" s="51"/>
      <c r="O237" s="167"/>
      <c r="P237" s="53">
        <v>14</v>
      </c>
      <c r="Q237" s="167"/>
      <c r="R237" s="47" t="s">
        <v>595</v>
      </c>
      <c r="S237" s="47">
        <v>90565973.679700002</v>
      </c>
      <c r="T237" s="47">
        <f t="shared" si="60"/>
        <v>-2734288.17</v>
      </c>
      <c r="U237" s="47">
        <v>12290028.965399999</v>
      </c>
      <c r="V237" s="47">
        <v>3059565.2607</v>
      </c>
      <c r="W237" s="47">
        <v>3085680.0791000002</v>
      </c>
      <c r="X237" s="47">
        <v>0</v>
      </c>
      <c r="Y237" s="47">
        <f t="shared" si="62"/>
        <v>3085680.0791000002</v>
      </c>
      <c r="Z237" s="47">
        <v>63592892.809100002</v>
      </c>
      <c r="AA237" s="56">
        <f t="shared" si="50"/>
        <v>169859852.62400001</v>
      </c>
    </row>
    <row r="238" spans="1:27" ht="24.9" customHeight="1">
      <c r="A238" s="172"/>
      <c r="B238" s="167"/>
      <c r="C238" s="43">
        <v>11</v>
      </c>
      <c r="D238" s="47" t="s">
        <v>596</v>
      </c>
      <c r="E238" s="47">
        <v>109166014.93529999</v>
      </c>
      <c r="F238" s="62">
        <f>-3490689.2239</f>
        <v>-3490689.2239000001</v>
      </c>
      <c r="G238" s="47">
        <v>14814101.0481</v>
      </c>
      <c r="H238" s="47">
        <v>3039108.8113000002</v>
      </c>
      <c r="I238" s="47">
        <v>3719403.4815000002</v>
      </c>
      <c r="J238" s="47">
        <v>0</v>
      </c>
      <c r="K238" s="47">
        <f t="shared" si="53"/>
        <v>3719403.4815000002</v>
      </c>
      <c r="L238" s="63">
        <v>69537557.457300007</v>
      </c>
      <c r="M238" s="48">
        <f t="shared" si="57"/>
        <v>196785496.50959998</v>
      </c>
      <c r="N238" s="51"/>
      <c r="O238" s="167"/>
      <c r="P238" s="53">
        <v>15</v>
      </c>
      <c r="Q238" s="167"/>
      <c r="R238" s="47" t="s">
        <v>597</v>
      </c>
      <c r="S238" s="47">
        <v>71168667.162100002</v>
      </c>
      <c r="T238" s="47">
        <f t="shared" si="60"/>
        <v>-2734288.17</v>
      </c>
      <c r="U238" s="47">
        <v>9657765.9938999992</v>
      </c>
      <c r="V238" s="47">
        <v>2457100.4232999999</v>
      </c>
      <c r="W238" s="47">
        <v>2424792.9896999998</v>
      </c>
      <c r="X238" s="47">
        <v>0</v>
      </c>
      <c r="Y238" s="47">
        <f t="shared" si="62"/>
        <v>2424792.9896999998</v>
      </c>
      <c r="Z238" s="47">
        <v>49590632.353600003</v>
      </c>
      <c r="AA238" s="56">
        <f t="shared" si="50"/>
        <v>132564670.75260001</v>
      </c>
    </row>
    <row r="239" spans="1:27" ht="24.9" customHeight="1">
      <c r="A239" s="172"/>
      <c r="B239" s="167"/>
      <c r="C239" s="43">
        <v>12</v>
      </c>
      <c r="D239" s="47" t="s">
        <v>598</v>
      </c>
      <c r="E239" s="47">
        <v>120456311.86499999</v>
      </c>
      <c r="F239" s="62">
        <f>-3606979.2823</f>
        <v>-3606979.2823000001</v>
      </c>
      <c r="G239" s="47">
        <v>16346222.557800001</v>
      </c>
      <c r="H239" s="47">
        <v>3331581.3372999998</v>
      </c>
      <c r="I239" s="47">
        <v>4104076.0367999999</v>
      </c>
      <c r="J239" s="47">
        <v>0</v>
      </c>
      <c r="K239" s="47">
        <f t="shared" si="53"/>
        <v>4104076.0367999999</v>
      </c>
      <c r="L239" s="63">
        <v>76335093.564300001</v>
      </c>
      <c r="M239" s="48">
        <f t="shared" si="57"/>
        <v>216966306.07889998</v>
      </c>
      <c r="N239" s="51"/>
      <c r="O239" s="167"/>
      <c r="P239" s="53">
        <v>16</v>
      </c>
      <c r="Q239" s="167"/>
      <c r="R239" s="47" t="s">
        <v>337</v>
      </c>
      <c r="S239" s="47">
        <v>91707563.177499995</v>
      </c>
      <c r="T239" s="47">
        <f t="shared" si="60"/>
        <v>-2734288.17</v>
      </c>
      <c r="U239" s="47">
        <v>12444945.5142</v>
      </c>
      <c r="V239" s="47">
        <v>2823005.2477000002</v>
      </c>
      <c r="W239" s="47">
        <v>3124575.2653000001</v>
      </c>
      <c r="X239" s="47">
        <v>0</v>
      </c>
      <c r="Y239" s="47">
        <f t="shared" si="62"/>
        <v>3124575.2653000001</v>
      </c>
      <c r="Z239" s="47">
        <v>58094854.2359</v>
      </c>
      <c r="AA239" s="56">
        <f t="shared" si="50"/>
        <v>165460655.27060002</v>
      </c>
    </row>
    <row r="240" spans="1:27" ht="24.9" customHeight="1">
      <c r="A240" s="172"/>
      <c r="B240" s="168"/>
      <c r="C240" s="43">
        <v>13</v>
      </c>
      <c r="D240" s="47" t="s">
        <v>599</v>
      </c>
      <c r="E240" s="47">
        <v>131929549.6934</v>
      </c>
      <c r="F240" s="62">
        <f>-3725153.6318</f>
        <v>-3725153.6318000001</v>
      </c>
      <c r="G240" s="47">
        <v>17903169.6039</v>
      </c>
      <c r="H240" s="47">
        <v>3579794.6434999998</v>
      </c>
      <c r="I240" s="47">
        <v>4494981.5779999997</v>
      </c>
      <c r="J240" s="47">
        <v>0</v>
      </c>
      <c r="K240" s="47">
        <f t="shared" si="53"/>
        <v>4494981.5779999997</v>
      </c>
      <c r="L240" s="63">
        <v>82103973.581599995</v>
      </c>
      <c r="M240" s="48">
        <f t="shared" si="57"/>
        <v>236286315.46859998</v>
      </c>
      <c r="N240" s="51"/>
      <c r="O240" s="167"/>
      <c r="P240" s="53">
        <v>17</v>
      </c>
      <c r="Q240" s="167"/>
      <c r="R240" s="47" t="s">
        <v>600</v>
      </c>
      <c r="S240" s="47">
        <v>80852755.669400007</v>
      </c>
      <c r="T240" s="47">
        <f t="shared" si="60"/>
        <v>-2734288.17</v>
      </c>
      <c r="U240" s="47">
        <v>10971921.0066</v>
      </c>
      <c r="V240" s="47">
        <v>2610297.3988000001</v>
      </c>
      <c r="W240" s="47">
        <v>2754740.3002999998</v>
      </c>
      <c r="X240" s="47">
        <v>0</v>
      </c>
      <c r="Y240" s="47">
        <f t="shared" si="62"/>
        <v>2754740.3002999998</v>
      </c>
      <c r="Z240" s="47">
        <v>53151178.660499997</v>
      </c>
      <c r="AA240" s="56">
        <f t="shared" si="50"/>
        <v>147606604.86560002</v>
      </c>
    </row>
    <row r="241" spans="1:27" ht="24.9" customHeight="1">
      <c r="A241" s="43"/>
      <c r="B241" s="179" t="s">
        <v>601</v>
      </c>
      <c r="C241" s="180"/>
      <c r="D241" s="48"/>
      <c r="E241" s="48">
        <f>SUM(E228:E240)</f>
        <v>1488689938.0788996</v>
      </c>
      <c r="F241" s="48">
        <f>SUM(F228:F240)</f>
        <v>-46095136.872400001</v>
      </c>
      <c r="G241" s="48">
        <f>SUM(G228:G240)</f>
        <v>202018945.04460001</v>
      </c>
      <c r="H241" s="48">
        <f t="shared" ref="H241:J241" si="63">SUM(H228:H240)</f>
        <v>40987990.4582</v>
      </c>
      <c r="I241" s="48">
        <f t="shared" si="63"/>
        <v>50721266.501500003</v>
      </c>
      <c r="J241" s="48">
        <f t="shared" si="63"/>
        <v>0</v>
      </c>
      <c r="K241" s="48">
        <f t="shared" si="53"/>
        <v>50721266.501500003</v>
      </c>
      <c r="L241" s="48">
        <f>SUM(L228:L240)</f>
        <v>938375992.06439996</v>
      </c>
      <c r="M241" s="48">
        <f t="shared" si="57"/>
        <v>2674698995.2751994</v>
      </c>
      <c r="N241" s="51"/>
      <c r="O241" s="167"/>
      <c r="P241" s="53">
        <v>18</v>
      </c>
      <c r="Q241" s="167"/>
      <c r="R241" s="47" t="s">
        <v>602</v>
      </c>
      <c r="S241" s="47">
        <v>84289873.106800005</v>
      </c>
      <c r="T241" s="47">
        <f t="shared" si="60"/>
        <v>-2734288.17</v>
      </c>
      <c r="U241" s="47">
        <v>11438346.432600001</v>
      </c>
      <c r="V241" s="47">
        <v>2883313.0323000001</v>
      </c>
      <c r="W241" s="47">
        <v>2871846.5828999998</v>
      </c>
      <c r="X241" s="47">
        <v>0</v>
      </c>
      <c r="Y241" s="47">
        <f t="shared" si="62"/>
        <v>2871846.5828999998</v>
      </c>
      <c r="Z241" s="47">
        <v>59496505.012800001</v>
      </c>
      <c r="AA241" s="56">
        <f t="shared" si="50"/>
        <v>158245595.99740002</v>
      </c>
    </row>
    <row r="242" spans="1:27" ht="24.9" customHeight="1">
      <c r="A242" s="172">
        <v>12</v>
      </c>
      <c r="B242" s="166" t="s">
        <v>603</v>
      </c>
      <c r="C242" s="43">
        <v>1</v>
      </c>
      <c r="D242" s="47" t="s">
        <v>604</v>
      </c>
      <c r="E242" s="47">
        <v>136970911.04139999</v>
      </c>
      <c r="F242" s="47">
        <v>0</v>
      </c>
      <c r="G242" s="47">
        <v>18587294.937600002</v>
      </c>
      <c r="H242" s="47">
        <v>4838745.1868000003</v>
      </c>
      <c r="I242" s="47">
        <v>4666746.1782</v>
      </c>
      <c r="J242" s="47">
        <f t="shared" ref="J242:J259" si="64">I242/2</f>
        <v>2333373.0891</v>
      </c>
      <c r="K242" s="47">
        <f t="shared" si="53"/>
        <v>2333373.0891</v>
      </c>
      <c r="L242" s="63">
        <v>87745520.316699997</v>
      </c>
      <c r="M242" s="48">
        <f t="shared" si="57"/>
        <v>250475844.57159996</v>
      </c>
      <c r="N242" s="51"/>
      <c r="O242" s="167"/>
      <c r="P242" s="53">
        <v>19</v>
      </c>
      <c r="Q242" s="167"/>
      <c r="R242" s="47" t="s">
        <v>605</v>
      </c>
      <c r="S242" s="47">
        <v>89321505.702099994</v>
      </c>
      <c r="T242" s="47">
        <f t="shared" si="60"/>
        <v>-2734288.17</v>
      </c>
      <c r="U242" s="47">
        <v>12121151.5506</v>
      </c>
      <c r="V242" s="47">
        <v>2864732.7420999999</v>
      </c>
      <c r="W242" s="47">
        <v>3043279.7165000001</v>
      </c>
      <c r="X242" s="47">
        <v>0</v>
      </c>
      <c r="Y242" s="47">
        <f t="shared" si="62"/>
        <v>3043279.7165000001</v>
      </c>
      <c r="Z242" s="47">
        <v>59064668.917599998</v>
      </c>
      <c r="AA242" s="56">
        <f t="shared" si="50"/>
        <v>163681050.45889997</v>
      </c>
    </row>
    <row r="243" spans="1:27" ht="24.9" customHeight="1">
      <c r="A243" s="172"/>
      <c r="B243" s="167"/>
      <c r="C243" s="43">
        <v>2</v>
      </c>
      <c r="D243" s="47" t="s">
        <v>606</v>
      </c>
      <c r="E243" s="47">
        <v>130092560.82700001</v>
      </c>
      <c r="F243" s="47">
        <v>0</v>
      </c>
      <c r="G243" s="47">
        <v>17653885.6248</v>
      </c>
      <c r="H243" s="47">
        <v>5315598.4349999996</v>
      </c>
      <c r="I243" s="47">
        <v>4432393.3986</v>
      </c>
      <c r="J243" s="47">
        <f t="shared" si="64"/>
        <v>2216196.6993</v>
      </c>
      <c r="K243" s="47">
        <f t="shared" si="53"/>
        <v>2216196.6993</v>
      </c>
      <c r="L243" s="63">
        <v>98828363.606999993</v>
      </c>
      <c r="M243" s="48">
        <f t="shared" si="57"/>
        <v>254106605.19310004</v>
      </c>
      <c r="N243" s="51"/>
      <c r="O243" s="167"/>
      <c r="P243" s="53">
        <v>20</v>
      </c>
      <c r="Q243" s="167"/>
      <c r="R243" s="47" t="s">
        <v>345</v>
      </c>
      <c r="S243" s="47">
        <v>88396829.477899998</v>
      </c>
      <c r="T243" s="47">
        <f t="shared" si="60"/>
        <v>-2734288.17</v>
      </c>
      <c r="U243" s="47">
        <v>11995670.6757</v>
      </c>
      <c r="V243" s="47">
        <v>2962458.5707</v>
      </c>
      <c r="W243" s="47">
        <v>3011775.0003999998</v>
      </c>
      <c r="X243" s="47">
        <v>0</v>
      </c>
      <c r="Y243" s="47">
        <f t="shared" si="62"/>
        <v>3011775.0003999998</v>
      </c>
      <c r="Z243" s="47">
        <v>61335975.756999999</v>
      </c>
      <c r="AA243" s="56">
        <f t="shared" si="50"/>
        <v>164968421.31169999</v>
      </c>
    </row>
    <row r="244" spans="1:27" ht="24.9" customHeight="1">
      <c r="A244" s="172"/>
      <c r="B244" s="167"/>
      <c r="C244" s="43">
        <v>3</v>
      </c>
      <c r="D244" s="47" t="s">
        <v>607</v>
      </c>
      <c r="E244" s="47">
        <v>86084630.268900007</v>
      </c>
      <c r="F244" s="47">
        <v>0</v>
      </c>
      <c r="G244" s="47">
        <v>11681899.4652</v>
      </c>
      <c r="H244" s="47">
        <v>3877547.7253999999</v>
      </c>
      <c r="I244" s="47">
        <v>2932995.8941000002</v>
      </c>
      <c r="J244" s="47">
        <f t="shared" si="64"/>
        <v>1466497.9470500001</v>
      </c>
      <c r="K244" s="47">
        <f t="shared" si="53"/>
        <v>1466497.9470500001</v>
      </c>
      <c r="L244" s="63">
        <v>65405731.5559</v>
      </c>
      <c r="M244" s="48">
        <f t="shared" si="57"/>
        <v>168516306.96245</v>
      </c>
      <c r="N244" s="51"/>
      <c r="O244" s="167"/>
      <c r="P244" s="53">
        <v>21</v>
      </c>
      <c r="Q244" s="167"/>
      <c r="R244" s="47" t="s">
        <v>608</v>
      </c>
      <c r="S244" s="47">
        <v>95642037.987299994</v>
      </c>
      <c r="T244" s="47">
        <f t="shared" si="60"/>
        <v>-2734288.17</v>
      </c>
      <c r="U244" s="47">
        <v>12978863.5779</v>
      </c>
      <c r="V244" s="47">
        <v>3110205.8999000001</v>
      </c>
      <c r="W244" s="47">
        <v>3258627.0474</v>
      </c>
      <c r="X244" s="47">
        <v>0</v>
      </c>
      <c r="Y244" s="47">
        <f t="shared" si="62"/>
        <v>3258627.0474</v>
      </c>
      <c r="Z244" s="47">
        <v>64769863.440200001</v>
      </c>
      <c r="AA244" s="56">
        <f t="shared" si="50"/>
        <v>177025309.7827</v>
      </c>
    </row>
    <row r="245" spans="1:27" ht="24.9" customHeight="1">
      <c r="A245" s="172"/>
      <c r="B245" s="167"/>
      <c r="C245" s="43">
        <v>4</v>
      </c>
      <c r="D245" s="47" t="s">
        <v>609</v>
      </c>
      <c r="E245" s="47">
        <v>88626663.207800001</v>
      </c>
      <c r="F245" s="47">
        <v>0</v>
      </c>
      <c r="G245" s="47">
        <v>12026859.688200001</v>
      </c>
      <c r="H245" s="47">
        <v>3963589.6104000001</v>
      </c>
      <c r="I245" s="47">
        <v>3019605.6907000002</v>
      </c>
      <c r="J245" s="47">
        <f t="shared" si="64"/>
        <v>1509802.8453500001</v>
      </c>
      <c r="K245" s="47">
        <f t="shared" si="53"/>
        <v>1509802.8453500001</v>
      </c>
      <c r="L245" s="63">
        <v>67405484.585500002</v>
      </c>
      <c r="M245" s="48">
        <f t="shared" si="57"/>
        <v>173532399.93725002</v>
      </c>
      <c r="N245" s="51"/>
      <c r="O245" s="167"/>
      <c r="P245" s="53">
        <v>22</v>
      </c>
      <c r="Q245" s="167"/>
      <c r="R245" s="47" t="s">
        <v>610</v>
      </c>
      <c r="S245" s="47">
        <v>86811012.169200003</v>
      </c>
      <c r="T245" s="47">
        <f t="shared" si="60"/>
        <v>-2734288.17</v>
      </c>
      <c r="U245" s="47">
        <v>11780471.305199999</v>
      </c>
      <c r="V245" s="47">
        <v>2862415.5696</v>
      </c>
      <c r="W245" s="47">
        <v>2957744.5090000001</v>
      </c>
      <c r="X245" s="47">
        <v>0</v>
      </c>
      <c r="Y245" s="47">
        <f t="shared" si="62"/>
        <v>2957744.5090000001</v>
      </c>
      <c r="Z245" s="47">
        <v>59010814.069700003</v>
      </c>
      <c r="AA245" s="56">
        <f t="shared" si="50"/>
        <v>160688169.45270002</v>
      </c>
    </row>
    <row r="246" spans="1:27" ht="24.9" customHeight="1">
      <c r="A246" s="172"/>
      <c r="B246" s="167"/>
      <c r="C246" s="43">
        <v>5</v>
      </c>
      <c r="D246" s="47" t="s">
        <v>611</v>
      </c>
      <c r="E246" s="47">
        <v>106116683.5187</v>
      </c>
      <c r="F246" s="47">
        <v>0</v>
      </c>
      <c r="G246" s="47">
        <v>14400299.154899999</v>
      </c>
      <c r="H246" s="47">
        <v>4260132.5135000004</v>
      </c>
      <c r="I246" s="47">
        <v>3615509.4844999998</v>
      </c>
      <c r="J246" s="47">
        <f t="shared" si="64"/>
        <v>1807754.7422499999</v>
      </c>
      <c r="K246" s="47">
        <f t="shared" si="53"/>
        <v>1807754.7422499999</v>
      </c>
      <c r="L246" s="63">
        <v>74297622.859099999</v>
      </c>
      <c r="M246" s="48">
        <f t="shared" si="57"/>
        <v>200882492.78845</v>
      </c>
      <c r="N246" s="51"/>
      <c r="O246" s="167"/>
      <c r="P246" s="53">
        <v>23</v>
      </c>
      <c r="Q246" s="167"/>
      <c r="R246" s="47" t="s">
        <v>612</v>
      </c>
      <c r="S246" s="47">
        <v>106746321.7211</v>
      </c>
      <c r="T246" s="47">
        <f t="shared" si="60"/>
        <v>-2734288.17</v>
      </c>
      <c r="U246" s="47">
        <v>14485742.6316</v>
      </c>
      <c r="V246" s="47">
        <v>3403089.1417</v>
      </c>
      <c r="W246" s="47">
        <v>3636961.9289000002</v>
      </c>
      <c r="X246" s="47">
        <v>0</v>
      </c>
      <c r="Y246" s="47">
        <f t="shared" si="62"/>
        <v>3636961.9289000002</v>
      </c>
      <c r="Z246" s="47">
        <v>71576945.247700006</v>
      </c>
      <c r="AA246" s="56">
        <f t="shared" si="50"/>
        <v>197114772.50100002</v>
      </c>
    </row>
    <row r="247" spans="1:27" ht="24.9" customHeight="1">
      <c r="A247" s="172"/>
      <c r="B247" s="167"/>
      <c r="C247" s="43">
        <v>6</v>
      </c>
      <c r="D247" s="47" t="s">
        <v>613</v>
      </c>
      <c r="E247" s="47">
        <v>90195344.653600007</v>
      </c>
      <c r="F247" s="47">
        <v>0</v>
      </c>
      <c r="G247" s="47">
        <v>12239733.680400001</v>
      </c>
      <c r="H247" s="47">
        <v>4003410.6480999999</v>
      </c>
      <c r="I247" s="47">
        <v>3073052.3503999999</v>
      </c>
      <c r="J247" s="47">
        <f t="shared" si="64"/>
        <v>1536526.1751999999</v>
      </c>
      <c r="K247" s="47">
        <f t="shared" si="53"/>
        <v>1536526.1751999999</v>
      </c>
      <c r="L247" s="63">
        <v>68330990.119900003</v>
      </c>
      <c r="M247" s="48">
        <f t="shared" si="57"/>
        <v>176306005.27720001</v>
      </c>
      <c r="N247" s="51"/>
      <c r="O247" s="167"/>
      <c r="P247" s="53">
        <v>24</v>
      </c>
      <c r="Q247" s="167"/>
      <c r="R247" s="47" t="s">
        <v>614</v>
      </c>
      <c r="S247" s="47">
        <v>88520828.944900006</v>
      </c>
      <c r="T247" s="47">
        <f t="shared" si="60"/>
        <v>-2734288.17</v>
      </c>
      <c r="U247" s="47">
        <v>12012497.7141</v>
      </c>
      <c r="V247" s="47">
        <v>2944154.1343999999</v>
      </c>
      <c r="W247" s="47">
        <v>3015999.8012999999</v>
      </c>
      <c r="X247" s="47">
        <v>0</v>
      </c>
      <c r="Y247" s="47">
        <f t="shared" si="62"/>
        <v>3015999.8012999999</v>
      </c>
      <c r="Z247" s="47">
        <v>60910550.953199998</v>
      </c>
      <c r="AA247" s="56">
        <f t="shared" si="50"/>
        <v>164669743.3779</v>
      </c>
    </row>
    <row r="248" spans="1:27" ht="24.9" customHeight="1">
      <c r="A248" s="172"/>
      <c r="B248" s="167"/>
      <c r="C248" s="43">
        <v>7</v>
      </c>
      <c r="D248" s="47" t="s">
        <v>615</v>
      </c>
      <c r="E248" s="47">
        <v>90278304.795399994</v>
      </c>
      <c r="F248" s="47">
        <v>1E-4</v>
      </c>
      <c r="G248" s="47">
        <v>12250991.578500001</v>
      </c>
      <c r="H248" s="47">
        <v>3811741.2538000001</v>
      </c>
      <c r="I248" s="47">
        <v>3075878.8873999999</v>
      </c>
      <c r="J248" s="47">
        <f t="shared" si="64"/>
        <v>1537939.4436999999</v>
      </c>
      <c r="K248" s="47">
        <f t="shared" si="53"/>
        <v>1537939.4436999999</v>
      </c>
      <c r="L248" s="63">
        <v>63876282.369999997</v>
      </c>
      <c r="M248" s="48">
        <f t="shared" si="57"/>
        <v>171755259.44150001</v>
      </c>
      <c r="N248" s="51"/>
      <c r="O248" s="167"/>
      <c r="P248" s="53">
        <v>25</v>
      </c>
      <c r="Q248" s="167"/>
      <c r="R248" s="47" t="s">
        <v>616</v>
      </c>
      <c r="S248" s="47">
        <v>116625090.6156</v>
      </c>
      <c r="T248" s="47">
        <f t="shared" si="60"/>
        <v>-2734288.17</v>
      </c>
      <c r="U248" s="47">
        <v>15826316.259299999</v>
      </c>
      <c r="V248" s="47">
        <v>3052037.5153000001</v>
      </c>
      <c r="W248" s="47">
        <v>3973542.2078</v>
      </c>
      <c r="X248" s="47">
        <v>0</v>
      </c>
      <c r="Y248" s="47">
        <f t="shared" si="62"/>
        <v>3973542.2078</v>
      </c>
      <c r="Z248" s="47">
        <v>63417935.789999999</v>
      </c>
      <c r="AA248" s="56">
        <f t="shared" si="50"/>
        <v>200160634.21799999</v>
      </c>
    </row>
    <row r="249" spans="1:27" ht="24.9" customHeight="1">
      <c r="A249" s="172"/>
      <c r="B249" s="167"/>
      <c r="C249" s="43">
        <v>8</v>
      </c>
      <c r="D249" s="47" t="s">
        <v>617</v>
      </c>
      <c r="E249" s="47">
        <v>104730359.87019999</v>
      </c>
      <c r="F249" s="47">
        <v>0</v>
      </c>
      <c r="G249" s="47">
        <v>14212171.570800001</v>
      </c>
      <c r="H249" s="47">
        <v>4126956.3983</v>
      </c>
      <c r="I249" s="47">
        <v>3568275.9471</v>
      </c>
      <c r="J249" s="47">
        <f t="shared" si="64"/>
        <v>1784137.97355</v>
      </c>
      <c r="K249" s="47">
        <f t="shared" si="53"/>
        <v>1784137.97355</v>
      </c>
      <c r="L249" s="63">
        <v>71202393.835999995</v>
      </c>
      <c r="M249" s="48">
        <f t="shared" si="57"/>
        <v>196056019.64884999</v>
      </c>
      <c r="N249" s="51"/>
      <c r="O249" s="167"/>
      <c r="P249" s="53">
        <v>26</v>
      </c>
      <c r="Q249" s="167"/>
      <c r="R249" s="47" t="s">
        <v>618</v>
      </c>
      <c r="S249" s="47">
        <v>79827155.229599997</v>
      </c>
      <c r="T249" s="47">
        <f t="shared" si="60"/>
        <v>-2734288.17</v>
      </c>
      <c r="U249" s="47">
        <v>10832744.464500001</v>
      </c>
      <c r="V249" s="47">
        <v>2699453.3673999999</v>
      </c>
      <c r="W249" s="47">
        <v>2719796.9937999998</v>
      </c>
      <c r="X249" s="47">
        <v>0</v>
      </c>
      <c r="Y249" s="47">
        <f t="shared" si="62"/>
        <v>2719796.9937999998</v>
      </c>
      <c r="Z249" s="47">
        <v>55223308.046599999</v>
      </c>
      <c r="AA249" s="56">
        <f t="shared" si="50"/>
        <v>148568169.93189999</v>
      </c>
    </row>
    <row r="250" spans="1:27" ht="24.9" customHeight="1">
      <c r="A250" s="172"/>
      <c r="B250" s="167"/>
      <c r="C250" s="43">
        <v>9</v>
      </c>
      <c r="D250" s="47" t="s">
        <v>619</v>
      </c>
      <c r="E250" s="47">
        <v>115268615.78309999</v>
      </c>
      <c r="F250" s="47">
        <v>0</v>
      </c>
      <c r="G250" s="47">
        <v>15642239.234099999</v>
      </c>
      <c r="H250" s="47">
        <v>4443348.5193999996</v>
      </c>
      <c r="I250" s="47">
        <v>3927325.6469000001</v>
      </c>
      <c r="J250" s="47">
        <f t="shared" si="64"/>
        <v>1963662.82345</v>
      </c>
      <c r="K250" s="47">
        <f t="shared" si="53"/>
        <v>1963662.82345</v>
      </c>
      <c r="L250" s="63">
        <v>78555860.145400003</v>
      </c>
      <c r="M250" s="48">
        <f t="shared" si="57"/>
        <v>215873726.50545001</v>
      </c>
      <c r="N250" s="51"/>
      <c r="O250" s="167"/>
      <c r="P250" s="53">
        <v>27</v>
      </c>
      <c r="Q250" s="167"/>
      <c r="R250" s="47" t="s">
        <v>620</v>
      </c>
      <c r="S250" s="47">
        <v>96554750.484599993</v>
      </c>
      <c r="T250" s="47">
        <f t="shared" si="60"/>
        <v>-2734288.17</v>
      </c>
      <c r="U250" s="47">
        <v>13102720.9443</v>
      </c>
      <c r="V250" s="47">
        <v>3037637.9435999999</v>
      </c>
      <c r="W250" s="47">
        <v>3289724.1381999999</v>
      </c>
      <c r="X250" s="47">
        <v>0</v>
      </c>
      <c r="Y250" s="47">
        <f t="shared" si="62"/>
        <v>3289724.1381999999</v>
      </c>
      <c r="Z250" s="47">
        <v>63083266.377999999</v>
      </c>
      <c r="AA250" s="56">
        <f t="shared" si="50"/>
        <v>176333811.71869999</v>
      </c>
    </row>
    <row r="251" spans="1:27" ht="24.9" customHeight="1">
      <c r="A251" s="172"/>
      <c r="B251" s="167"/>
      <c r="C251" s="43">
        <v>10</v>
      </c>
      <c r="D251" s="47" t="s">
        <v>621</v>
      </c>
      <c r="E251" s="47">
        <v>83874833.005400002</v>
      </c>
      <c r="F251" s="47">
        <v>0</v>
      </c>
      <c r="G251" s="47">
        <v>11382024.4539</v>
      </c>
      <c r="H251" s="47">
        <v>3658881.4330000002</v>
      </c>
      <c r="I251" s="47">
        <v>2857705.7234999998</v>
      </c>
      <c r="J251" s="47">
        <f t="shared" si="64"/>
        <v>1428852.8617499999</v>
      </c>
      <c r="K251" s="47">
        <f t="shared" si="53"/>
        <v>1428852.8617499999</v>
      </c>
      <c r="L251" s="63">
        <v>60323572.085900001</v>
      </c>
      <c r="M251" s="48">
        <f t="shared" si="57"/>
        <v>160668163.83995</v>
      </c>
      <c r="N251" s="51"/>
      <c r="O251" s="167"/>
      <c r="P251" s="53">
        <v>28</v>
      </c>
      <c r="Q251" s="167"/>
      <c r="R251" s="47" t="s">
        <v>622</v>
      </c>
      <c r="S251" s="47">
        <v>96864339.275600001</v>
      </c>
      <c r="T251" s="47">
        <f t="shared" si="60"/>
        <v>-2734288.17</v>
      </c>
      <c r="U251" s="47">
        <v>13144732.9176</v>
      </c>
      <c r="V251" s="47">
        <v>3140966.6707000001</v>
      </c>
      <c r="W251" s="47">
        <v>3300272.1675999998</v>
      </c>
      <c r="X251" s="47">
        <v>0</v>
      </c>
      <c r="Y251" s="47">
        <f t="shared" si="62"/>
        <v>3300272.1675999998</v>
      </c>
      <c r="Z251" s="47">
        <v>65484793.669799998</v>
      </c>
      <c r="AA251" s="56">
        <f t="shared" si="50"/>
        <v>179200816.53130001</v>
      </c>
    </row>
    <row r="252" spans="1:27" ht="24.9" customHeight="1">
      <c r="A252" s="172"/>
      <c r="B252" s="167"/>
      <c r="C252" s="43">
        <v>11</v>
      </c>
      <c r="D252" s="47" t="s">
        <v>623</v>
      </c>
      <c r="E252" s="47">
        <v>143919859.44490001</v>
      </c>
      <c r="F252" s="47">
        <v>0</v>
      </c>
      <c r="G252" s="47">
        <v>19530284.602200001</v>
      </c>
      <c r="H252" s="47">
        <v>5506900.0241999999</v>
      </c>
      <c r="I252" s="47">
        <v>4903504.318</v>
      </c>
      <c r="J252" s="47">
        <f t="shared" si="64"/>
        <v>2451752.159</v>
      </c>
      <c r="K252" s="47">
        <f t="shared" si="53"/>
        <v>2451752.159</v>
      </c>
      <c r="L252" s="63">
        <v>103274522.9684</v>
      </c>
      <c r="M252" s="48">
        <f t="shared" si="57"/>
        <v>274683319.19869995</v>
      </c>
      <c r="N252" s="51"/>
      <c r="O252" s="167"/>
      <c r="P252" s="53">
        <v>29</v>
      </c>
      <c r="Q252" s="167"/>
      <c r="R252" s="47" t="s">
        <v>624</v>
      </c>
      <c r="S252" s="47">
        <v>85359334.805999994</v>
      </c>
      <c r="T252" s="47">
        <f t="shared" si="60"/>
        <v>-2734288.17</v>
      </c>
      <c r="U252" s="47">
        <v>11583475.057499999</v>
      </c>
      <c r="V252" s="47">
        <v>2861802.5611</v>
      </c>
      <c r="W252" s="47">
        <v>2908284.2917999998</v>
      </c>
      <c r="X252" s="47">
        <v>0</v>
      </c>
      <c r="Y252" s="47">
        <f t="shared" si="62"/>
        <v>2908284.2917999998</v>
      </c>
      <c r="Z252" s="47">
        <v>58996566.755400002</v>
      </c>
      <c r="AA252" s="56">
        <f t="shared" si="50"/>
        <v>158975175.30180001</v>
      </c>
    </row>
    <row r="253" spans="1:27" ht="24.9" customHeight="1">
      <c r="A253" s="172"/>
      <c r="B253" s="167"/>
      <c r="C253" s="43">
        <v>12</v>
      </c>
      <c r="D253" s="47" t="s">
        <v>625</v>
      </c>
      <c r="E253" s="47">
        <v>148116432.05759999</v>
      </c>
      <c r="F253" s="47">
        <v>0</v>
      </c>
      <c r="G253" s="47">
        <v>20099769.993900001</v>
      </c>
      <c r="H253" s="47">
        <v>5528753.7801999999</v>
      </c>
      <c r="I253" s="47">
        <v>5046486.0597000001</v>
      </c>
      <c r="J253" s="47">
        <f t="shared" si="64"/>
        <v>2523243.02985</v>
      </c>
      <c r="K253" s="47">
        <f t="shared" si="53"/>
        <v>2523243.02985</v>
      </c>
      <c r="L253" s="63">
        <v>103782439.7218</v>
      </c>
      <c r="M253" s="48">
        <f t="shared" si="57"/>
        <v>280050638.58335</v>
      </c>
      <c r="N253" s="51"/>
      <c r="O253" s="168"/>
      <c r="P253" s="53">
        <v>30</v>
      </c>
      <c r="Q253" s="168"/>
      <c r="R253" s="47" t="s">
        <v>626</v>
      </c>
      <c r="S253" s="47">
        <v>94968651.023599997</v>
      </c>
      <c r="T253" s="47">
        <f t="shared" si="60"/>
        <v>-2734288.17</v>
      </c>
      <c r="U253" s="47">
        <v>12887483.2839</v>
      </c>
      <c r="V253" s="47">
        <v>3190479.3741000001</v>
      </c>
      <c r="W253" s="47">
        <v>3235684.0284000002</v>
      </c>
      <c r="X253" s="47">
        <v>0</v>
      </c>
      <c r="Y253" s="47">
        <f t="shared" si="62"/>
        <v>3235684.0284000002</v>
      </c>
      <c r="Z253" s="47">
        <v>66635549.242600001</v>
      </c>
      <c r="AA253" s="56">
        <f t="shared" si="50"/>
        <v>178183558.78259999</v>
      </c>
    </row>
    <row r="254" spans="1:27" ht="24.9" customHeight="1">
      <c r="A254" s="172"/>
      <c r="B254" s="167"/>
      <c r="C254" s="43">
        <v>13</v>
      </c>
      <c r="D254" s="47" t="s">
        <v>627</v>
      </c>
      <c r="E254" s="47">
        <v>116094736.17749999</v>
      </c>
      <c r="F254" s="47">
        <v>0</v>
      </c>
      <c r="G254" s="47">
        <v>15754345.8369</v>
      </c>
      <c r="H254" s="47">
        <v>4352059.2808999997</v>
      </c>
      <c r="I254" s="47">
        <v>3955472.4652</v>
      </c>
      <c r="J254" s="47">
        <f t="shared" si="64"/>
        <v>1977736.2326</v>
      </c>
      <c r="K254" s="47">
        <f t="shared" si="53"/>
        <v>1977736.2326</v>
      </c>
      <c r="L254" s="63">
        <v>76434150.105700001</v>
      </c>
      <c r="M254" s="48">
        <f t="shared" si="57"/>
        <v>214613027.6336</v>
      </c>
      <c r="N254" s="51"/>
      <c r="O254" s="43"/>
      <c r="P254" s="180" t="s">
        <v>628</v>
      </c>
      <c r="Q254" s="181"/>
      <c r="R254" s="48"/>
      <c r="S254" s="48">
        <f t="shared" ref="S254:W254" si="65">SUM(S224:S253)</f>
        <v>2706440215.6062999</v>
      </c>
      <c r="T254" s="48">
        <f t="shared" si="65"/>
        <v>-82028645.100000039</v>
      </c>
      <c r="U254" s="48">
        <f t="shared" si="65"/>
        <v>367270701.03570002</v>
      </c>
      <c r="V254" s="48">
        <f t="shared" si="65"/>
        <v>87884514.517800018</v>
      </c>
      <c r="W254" s="48">
        <f t="shared" si="65"/>
        <v>92211327.510900021</v>
      </c>
      <c r="X254" s="48">
        <f t="shared" ref="X254" si="66">SUM(X224:X253)</f>
        <v>0</v>
      </c>
      <c r="Y254" s="48">
        <f t="shared" si="62"/>
        <v>92211327.510900021</v>
      </c>
      <c r="Z254" s="48">
        <f>SUM(Z224:Z253)</f>
        <v>1817087669.3230004</v>
      </c>
      <c r="AA254" s="56">
        <f t="shared" ref="AA254:AA317" si="67">S254+T254+U254+V254+W254-X254+Z254</f>
        <v>4988865782.8936996</v>
      </c>
    </row>
    <row r="255" spans="1:27" ht="24.9" customHeight="1">
      <c r="A255" s="172"/>
      <c r="B255" s="167"/>
      <c r="C255" s="43">
        <v>14</v>
      </c>
      <c r="D255" s="47" t="s">
        <v>629</v>
      </c>
      <c r="E255" s="47">
        <v>110716672.0834</v>
      </c>
      <c r="F255" s="47">
        <v>0</v>
      </c>
      <c r="G255" s="47">
        <v>15024529.097999999</v>
      </c>
      <c r="H255" s="47">
        <v>4175095.9624999999</v>
      </c>
      <c r="I255" s="47">
        <v>3772236.0329999998</v>
      </c>
      <c r="J255" s="47">
        <f t="shared" si="64"/>
        <v>1886118.0164999999</v>
      </c>
      <c r="K255" s="47">
        <f t="shared" si="53"/>
        <v>1886118.0164999999</v>
      </c>
      <c r="L255" s="63">
        <v>72321235.424899995</v>
      </c>
      <c r="M255" s="48">
        <f t="shared" si="57"/>
        <v>204123650.5853</v>
      </c>
      <c r="N255" s="51"/>
      <c r="O255" s="166">
        <v>30</v>
      </c>
      <c r="P255" s="53">
        <v>1</v>
      </c>
      <c r="Q255" s="166" t="s">
        <v>115</v>
      </c>
      <c r="R255" s="47" t="s">
        <v>630</v>
      </c>
      <c r="S255" s="47">
        <v>93467206.536500007</v>
      </c>
      <c r="T255" s="47">
        <f>-2536017.62</f>
        <v>-2536017.62</v>
      </c>
      <c r="U255" s="47">
        <v>12683733.5151</v>
      </c>
      <c r="V255" s="47">
        <v>3505695.3775999998</v>
      </c>
      <c r="W255" s="47">
        <v>3184528.2056</v>
      </c>
      <c r="X255" s="47">
        <v>0</v>
      </c>
      <c r="Y255" s="47">
        <f t="shared" si="62"/>
        <v>3184528.2056</v>
      </c>
      <c r="Z255" s="47">
        <v>92012539.395300001</v>
      </c>
      <c r="AA255" s="56">
        <f t="shared" si="67"/>
        <v>202317685.41009998</v>
      </c>
    </row>
    <row r="256" spans="1:27" ht="24.9" customHeight="1">
      <c r="A256" s="172"/>
      <c r="B256" s="167"/>
      <c r="C256" s="43">
        <v>15</v>
      </c>
      <c r="D256" s="47" t="s">
        <v>631</v>
      </c>
      <c r="E256" s="47">
        <v>120838137.7933</v>
      </c>
      <c r="F256" s="47">
        <v>0</v>
      </c>
      <c r="G256" s="47">
        <v>16398037.2897</v>
      </c>
      <c r="H256" s="47">
        <v>4061732.2848999999</v>
      </c>
      <c r="I256" s="47">
        <v>4117085.2486999999</v>
      </c>
      <c r="J256" s="47">
        <f t="shared" si="64"/>
        <v>2058542.6243499999</v>
      </c>
      <c r="K256" s="47">
        <f t="shared" si="53"/>
        <v>2058542.6243499999</v>
      </c>
      <c r="L256" s="63">
        <v>69686479.598700002</v>
      </c>
      <c r="M256" s="48">
        <f t="shared" si="57"/>
        <v>213042929.59095001</v>
      </c>
      <c r="N256" s="51"/>
      <c r="O256" s="167"/>
      <c r="P256" s="53">
        <v>2</v>
      </c>
      <c r="Q256" s="167"/>
      <c r="R256" s="47" t="s">
        <v>632</v>
      </c>
      <c r="S256" s="47">
        <v>108543309.8853</v>
      </c>
      <c r="T256" s="47">
        <f t="shared" ref="T256:T287" si="68">-2536017.62</f>
        <v>-2536017.62</v>
      </c>
      <c r="U256" s="47">
        <v>14729598.4167</v>
      </c>
      <c r="V256" s="47">
        <v>3978852.1839999999</v>
      </c>
      <c r="W256" s="47">
        <v>3698187.2525999998</v>
      </c>
      <c r="X256" s="47">
        <v>0</v>
      </c>
      <c r="Y256" s="47">
        <f t="shared" si="62"/>
        <v>3698187.2525999998</v>
      </c>
      <c r="Z256" s="47">
        <v>103009471.38060001</v>
      </c>
      <c r="AA256" s="56">
        <f t="shared" si="67"/>
        <v>231423401.49919999</v>
      </c>
    </row>
    <row r="257" spans="1:27" ht="24.9" customHeight="1">
      <c r="A257" s="172"/>
      <c r="B257" s="167"/>
      <c r="C257" s="43">
        <v>16</v>
      </c>
      <c r="D257" s="47" t="s">
        <v>633</v>
      </c>
      <c r="E257" s="47">
        <v>106000149.00229999</v>
      </c>
      <c r="F257" s="47">
        <v>0</v>
      </c>
      <c r="G257" s="47">
        <v>14384485.128900001</v>
      </c>
      <c r="H257" s="47">
        <v>4178381.6885000002</v>
      </c>
      <c r="I257" s="47">
        <v>3611539.0238999999</v>
      </c>
      <c r="J257" s="47">
        <f t="shared" si="64"/>
        <v>1805769.51195</v>
      </c>
      <c r="K257" s="47">
        <f t="shared" si="53"/>
        <v>1805769.51195</v>
      </c>
      <c r="L257" s="63">
        <v>72397601.029300004</v>
      </c>
      <c r="M257" s="48">
        <f t="shared" si="57"/>
        <v>198766386.36094999</v>
      </c>
      <c r="N257" s="51"/>
      <c r="O257" s="167"/>
      <c r="P257" s="53">
        <v>3</v>
      </c>
      <c r="Q257" s="167"/>
      <c r="R257" s="47" t="s">
        <v>634</v>
      </c>
      <c r="S257" s="47">
        <v>108120997.103</v>
      </c>
      <c r="T257" s="47">
        <f t="shared" si="68"/>
        <v>-2536017.62</v>
      </c>
      <c r="U257" s="47">
        <v>14672289.516000001</v>
      </c>
      <c r="V257" s="47">
        <v>3723491.1978000002</v>
      </c>
      <c r="W257" s="47">
        <v>3683798.5956000001</v>
      </c>
      <c r="X257" s="47">
        <v>0</v>
      </c>
      <c r="Y257" s="47">
        <f t="shared" si="62"/>
        <v>3683798.5956000001</v>
      </c>
      <c r="Z257" s="47">
        <v>97074467.679000005</v>
      </c>
      <c r="AA257" s="56">
        <f t="shared" si="67"/>
        <v>224739026.47139999</v>
      </c>
    </row>
    <row r="258" spans="1:27" ht="24.9" customHeight="1">
      <c r="A258" s="172"/>
      <c r="B258" s="167"/>
      <c r="C258" s="43">
        <v>17</v>
      </c>
      <c r="D258" s="47" t="s">
        <v>635</v>
      </c>
      <c r="E258" s="47">
        <v>86934515.637600005</v>
      </c>
      <c r="F258" s="47">
        <v>0</v>
      </c>
      <c r="G258" s="47">
        <v>11797231.0338</v>
      </c>
      <c r="H258" s="47">
        <v>3828985.1853</v>
      </c>
      <c r="I258" s="47">
        <v>2961952.4008999998</v>
      </c>
      <c r="J258" s="47">
        <f t="shared" si="64"/>
        <v>1480976.2004499999</v>
      </c>
      <c r="K258" s="47">
        <f t="shared" si="53"/>
        <v>1480976.2004499999</v>
      </c>
      <c r="L258" s="63">
        <v>64277059.320100002</v>
      </c>
      <c r="M258" s="48">
        <f t="shared" si="57"/>
        <v>168318767.37725002</v>
      </c>
      <c r="N258" s="51"/>
      <c r="O258" s="167"/>
      <c r="P258" s="53">
        <v>4</v>
      </c>
      <c r="Q258" s="167"/>
      <c r="R258" s="47" t="s">
        <v>636</v>
      </c>
      <c r="S258" s="47">
        <v>115838927.3664</v>
      </c>
      <c r="T258" s="47">
        <f t="shared" si="68"/>
        <v>-2536017.62</v>
      </c>
      <c r="U258" s="47">
        <v>15719631.941400001</v>
      </c>
      <c r="V258" s="47">
        <v>3362367.8402999998</v>
      </c>
      <c r="W258" s="47">
        <v>3946756.7782000001</v>
      </c>
      <c r="X258" s="47">
        <v>0</v>
      </c>
      <c r="Y258" s="47">
        <f t="shared" si="62"/>
        <v>3946756.7782000001</v>
      </c>
      <c r="Z258" s="47">
        <v>88681374.848000005</v>
      </c>
      <c r="AA258" s="56">
        <f t="shared" si="67"/>
        <v>225013041.15429997</v>
      </c>
    </row>
    <row r="259" spans="1:27" ht="24.9" customHeight="1">
      <c r="A259" s="172"/>
      <c r="B259" s="168"/>
      <c r="C259" s="43">
        <v>18</v>
      </c>
      <c r="D259" s="47" t="s">
        <v>637</v>
      </c>
      <c r="E259" s="47">
        <v>108181234.2155</v>
      </c>
      <c r="F259" s="47">
        <v>0</v>
      </c>
      <c r="G259" s="47">
        <v>14680463.843699999</v>
      </c>
      <c r="H259" s="47">
        <v>3972582.4463999998</v>
      </c>
      <c r="I259" s="47">
        <v>3685850.9452</v>
      </c>
      <c r="J259" s="47">
        <f t="shared" si="64"/>
        <v>1842925.4726</v>
      </c>
      <c r="K259" s="47">
        <f t="shared" si="53"/>
        <v>1842925.4726</v>
      </c>
      <c r="L259" s="63">
        <v>67614492.685699999</v>
      </c>
      <c r="M259" s="48">
        <f t="shared" si="57"/>
        <v>196291698.66389999</v>
      </c>
      <c r="N259" s="51"/>
      <c r="O259" s="167"/>
      <c r="P259" s="53">
        <v>5</v>
      </c>
      <c r="Q259" s="167"/>
      <c r="R259" s="47" t="s">
        <v>638</v>
      </c>
      <c r="S259" s="47">
        <v>117530212.25910001</v>
      </c>
      <c r="T259" s="47">
        <f t="shared" si="68"/>
        <v>-2536017.62</v>
      </c>
      <c r="U259" s="47">
        <v>15949143.5283</v>
      </c>
      <c r="V259" s="47">
        <v>4409270.0319999997</v>
      </c>
      <c r="W259" s="47">
        <v>4004380.6759000001</v>
      </c>
      <c r="X259" s="47">
        <v>0</v>
      </c>
      <c r="Y259" s="47">
        <f t="shared" si="62"/>
        <v>4004380.6759000001</v>
      </c>
      <c r="Z259" s="47">
        <v>113013080.6156</v>
      </c>
      <c r="AA259" s="56">
        <f t="shared" si="67"/>
        <v>252370069.49090004</v>
      </c>
    </row>
    <row r="260" spans="1:27" ht="24.9" customHeight="1">
      <c r="A260" s="43"/>
      <c r="B260" s="179" t="s">
        <v>603</v>
      </c>
      <c r="C260" s="180"/>
      <c r="D260" s="48"/>
      <c r="E260" s="48">
        <f>SUM(E242:E259)</f>
        <v>1973040643.3836002</v>
      </c>
      <c r="F260" s="48">
        <f t="shared" ref="F260:L260" si="69">SUM(F242:F259)</f>
        <v>1E-4</v>
      </c>
      <c r="G260" s="48">
        <f t="shared" si="69"/>
        <v>267746546.2155</v>
      </c>
      <c r="H260" s="48">
        <f t="shared" si="69"/>
        <v>77904442.376600012</v>
      </c>
      <c r="I260" s="48">
        <f t="shared" si="69"/>
        <v>67223615.695999995</v>
      </c>
      <c r="J260" s="48">
        <f t="shared" si="69"/>
        <v>33611807.847999997</v>
      </c>
      <c r="K260" s="48">
        <f t="shared" si="69"/>
        <v>33611807.847999997</v>
      </c>
      <c r="L260" s="48">
        <f t="shared" si="69"/>
        <v>1365759802.336</v>
      </c>
      <c r="M260" s="48">
        <f t="shared" si="57"/>
        <v>3718063242.1598001</v>
      </c>
      <c r="N260" s="51"/>
      <c r="O260" s="167"/>
      <c r="P260" s="53">
        <v>6</v>
      </c>
      <c r="Q260" s="167"/>
      <c r="R260" s="47" t="s">
        <v>639</v>
      </c>
      <c r="S260" s="47">
        <v>120797134.7639</v>
      </c>
      <c r="T260" s="47">
        <f t="shared" si="68"/>
        <v>-2536017.62</v>
      </c>
      <c r="U260" s="47">
        <v>16392473.075999999</v>
      </c>
      <c r="V260" s="47">
        <v>4563883.0573000005</v>
      </c>
      <c r="W260" s="47">
        <v>4115688.2324000001</v>
      </c>
      <c r="X260" s="47">
        <v>0</v>
      </c>
      <c r="Y260" s="47">
        <f t="shared" si="62"/>
        <v>4115688.2324000001</v>
      </c>
      <c r="Z260" s="47">
        <v>116606538.2185</v>
      </c>
      <c r="AA260" s="56">
        <f t="shared" si="67"/>
        <v>259939699.7281</v>
      </c>
    </row>
    <row r="261" spans="1:27" ht="24.9" customHeight="1">
      <c r="A261" s="172">
        <v>13</v>
      </c>
      <c r="B261" s="166" t="s">
        <v>640</v>
      </c>
      <c r="C261" s="43">
        <v>1</v>
      </c>
      <c r="D261" s="47" t="s">
        <v>641</v>
      </c>
      <c r="E261" s="47">
        <v>127115252.1082</v>
      </c>
      <c r="F261" s="47">
        <v>0</v>
      </c>
      <c r="G261" s="47">
        <v>17249857.389600001</v>
      </c>
      <c r="H261" s="47">
        <v>4129507.0830999999</v>
      </c>
      <c r="I261" s="47">
        <v>4330953.2817000002</v>
      </c>
      <c r="J261" s="47">
        <v>0</v>
      </c>
      <c r="K261" s="47">
        <f t="shared" si="53"/>
        <v>4330953.2817000002</v>
      </c>
      <c r="L261" s="63">
        <v>89134663.793400005</v>
      </c>
      <c r="M261" s="48">
        <f t="shared" si="57"/>
        <v>241960233.65599996</v>
      </c>
      <c r="N261" s="51"/>
      <c r="O261" s="167"/>
      <c r="P261" s="53">
        <v>7</v>
      </c>
      <c r="Q261" s="167"/>
      <c r="R261" s="47" t="s">
        <v>642</v>
      </c>
      <c r="S261" s="47">
        <v>130961046.9585</v>
      </c>
      <c r="T261" s="47">
        <f t="shared" si="68"/>
        <v>-2536017.62</v>
      </c>
      <c r="U261" s="47">
        <v>17771741.362500001</v>
      </c>
      <c r="V261" s="47">
        <v>4708577.6036999999</v>
      </c>
      <c r="W261" s="47">
        <v>4461983.6507999999</v>
      </c>
      <c r="X261" s="47">
        <v>0</v>
      </c>
      <c r="Y261" s="47">
        <f t="shared" si="62"/>
        <v>4461983.6507999999</v>
      </c>
      <c r="Z261" s="47">
        <v>119969474.2766</v>
      </c>
      <c r="AA261" s="56">
        <f t="shared" si="67"/>
        <v>275336806.23210001</v>
      </c>
    </row>
    <row r="262" spans="1:27" ht="24.9" customHeight="1">
      <c r="A262" s="172"/>
      <c r="B262" s="167"/>
      <c r="C262" s="43">
        <v>2</v>
      </c>
      <c r="D262" s="47" t="s">
        <v>643</v>
      </c>
      <c r="E262" s="47">
        <v>96726117.223900005</v>
      </c>
      <c r="F262" s="47">
        <v>0</v>
      </c>
      <c r="G262" s="47">
        <v>13125975.84</v>
      </c>
      <c r="H262" s="47">
        <v>3146069.6702999999</v>
      </c>
      <c r="I262" s="47">
        <v>3295562.7952000001</v>
      </c>
      <c r="J262" s="47">
        <v>0</v>
      </c>
      <c r="K262" s="47">
        <f t="shared" si="53"/>
        <v>3295562.7952000001</v>
      </c>
      <c r="L262" s="63">
        <v>66277982.471100003</v>
      </c>
      <c r="M262" s="48">
        <f t="shared" si="57"/>
        <v>182571708.00050002</v>
      </c>
      <c r="N262" s="51"/>
      <c r="O262" s="167"/>
      <c r="P262" s="53">
        <v>8</v>
      </c>
      <c r="Q262" s="167"/>
      <c r="R262" s="47" t="s">
        <v>644</v>
      </c>
      <c r="S262" s="47">
        <v>96382524.462699994</v>
      </c>
      <c r="T262" s="47">
        <f t="shared" si="68"/>
        <v>-2536017.62</v>
      </c>
      <c r="U262" s="47">
        <v>13079349.4428</v>
      </c>
      <c r="V262" s="47">
        <v>3620088.9095999999</v>
      </c>
      <c r="W262" s="47">
        <v>3283856.2132000001</v>
      </c>
      <c r="X262" s="47">
        <v>0</v>
      </c>
      <c r="Y262" s="47">
        <f t="shared" si="62"/>
        <v>3283856.2132000001</v>
      </c>
      <c r="Z262" s="47">
        <v>94671230.7095</v>
      </c>
      <c r="AA262" s="56">
        <f t="shared" si="67"/>
        <v>208501032.1178</v>
      </c>
    </row>
    <row r="263" spans="1:27" ht="24.9" customHeight="1">
      <c r="A263" s="172"/>
      <c r="B263" s="167"/>
      <c r="C263" s="43">
        <v>3</v>
      </c>
      <c r="D263" s="47" t="s">
        <v>645</v>
      </c>
      <c r="E263" s="47">
        <v>92226992.753299996</v>
      </c>
      <c r="F263" s="47">
        <v>0</v>
      </c>
      <c r="G263" s="47">
        <v>12515433.4047</v>
      </c>
      <c r="H263" s="47">
        <v>2770589.6518000001</v>
      </c>
      <c r="I263" s="47">
        <v>3142272.7820000001</v>
      </c>
      <c r="J263" s="47">
        <v>0</v>
      </c>
      <c r="K263" s="47">
        <f t="shared" si="53"/>
        <v>3142272.7820000001</v>
      </c>
      <c r="L263" s="63">
        <v>57551217.540100001</v>
      </c>
      <c r="M263" s="48">
        <f t="shared" si="57"/>
        <v>168206506.13190001</v>
      </c>
      <c r="N263" s="51"/>
      <c r="O263" s="167"/>
      <c r="P263" s="53">
        <v>9</v>
      </c>
      <c r="Q263" s="167"/>
      <c r="R263" s="47" t="s">
        <v>646</v>
      </c>
      <c r="S263" s="47">
        <v>114385715.9166</v>
      </c>
      <c r="T263" s="47">
        <f t="shared" si="68"/>
        <v>-2536017.62</v>
      </c>
      <c r="U263" s="47">
        <v>15522427.5162</v>
      </c>
      <c r="V263" s="47">
        <v>4314088.1890000002</v>
      </c>
      <c r="W263" s="47">
        <v>3897244.3056000001</v>
      </c>
      <c r="X263" s="47">
        <v>0</v>
      </c>
      <c r="Y263" s="47">
        <f t="shared" si="62"/>
        <v>3897244.3056000001</v>
      </c>
      <c r="Z263" s="47">
        <v>110800900.1304</v>
      </c>
      <c r="AA263" s="56">
        <f t="shared" si="67"/>
        <v>246384358.43779999</v>
      </c>
    </row>
    <row r="264" spans="1:27" ht="24.9" customHeight="1">
      <c r="A264" s="172"/>
      <c r="B264" s="167"/>
      <c r="C264" s="43">
        <v>4</v>
      </c>
      <c r="D264" s="47" t="s">
        <v>647</v>
      </c>
      <c r="E264" s="47">
        <v>95229376.893299997</v>
      </c>
      <c r="F264" s="47">
        <v>0</v>
      </c>
      <c r="G264" s="47">
        <v>12922864.4364</v>
      </c>
      <c r="H264" s="47">
        <v>3083309.8514</v>
      </c>
      <c r="I264" s="47">
        <v>3244567.2431999999</v>
      </c>
      <c r="J264" s="47">
        <v>0</v>
      </c>
      <c r="K264" s="47">
        <f t="shared" si="53"/>
        <v>3244567.2431999999</v>
      </c>
      <c r="L264" s="63">
        <v>64819342.437100001</v>
      </c>
      <c r="M264" s="48">
        <f t="shared" si="57"/>
        <v>179299460.86140001</v>
      </c>
      <c r="N264" s="51"/>
      <c r="O264" s="167"/>
      <c r="P264" s="53">
        <v>10</v>
      </c>
      <c r="Q264" s="167"/>
      <c r="R264" s="47" t="s">
        <v>648</v>
      </c>
      <c r="S264" s="47">
        <v>119756588.2984</v>
      </c>
      <c r="T264" s="47">
        <f t="shared" si="68"/>
        <v>-2536017.62</v>
      </c>
      <c r="U264" s="47">
        <v>16251268.320900001</v>
      </c>
      <c r="V264" s="47">
        <v>4415473.6787999999</v>
      </c>
      <c r="W264" s="47">
        <v>4080235.6995999999</v>
      </c>
      <c r="X264" s="47">
        <v>0</v>
      </c>
      <c r="Y264" s="47">
        <f t="shared" si="62"/>
        <v>4080235.6995999999</v>
      </c>
      <c r="Z264" s="47">
        <v>113157263.436</v>
      </c>
      <c r="AA264" s="56">
        <f t="shared" si="67"/>
        <v>255124811.81370002</v>
      </c>
    </row>
    <row r="265" spans="1:27" ht="24.9" customHeight="1">
      <c r="A265" s="172"/>
      <c r="B265" s="167"/>
      <c r="C265" s="43">
        <v>5</v>
      </c>
      <c r="D265" s="47" t="s">
        <v>649</v>
      </c>
      <c r="E265" s="47">
        <v>100866467.56640001</v>
      </c>
      <c r="F265" s="47">
        <v>0</v>
      </c>
      <c r="G265" s="47">
        <v>13687831.728599999</v>
      </c>
      <c r="H265" s="47">
        <v>3250796.057</v>
      </c>
      <c r="I265" s="47">
        <v>3436628.9819</v>
      </c>
      <c r="J265" s="47">
        <v>0</v>
      </c>
      <c r="K265" s="47">
        <f t="shared" si="53"/>
        <v>3436628.9819</v>
      </c>
      <c r="L265" s="63">
        <v>68711993.639400005</v>
      </c>
      <c r="M265" s="48">
        <f t="shared" si="57"/>
        <v>189953717.97330001</v>
      </c>
      <c r="N265" s="51"/>
      <c r="O265" s="167"/>
      <c r="P265" s="53">
        <v>11</v>
      </c>
      <c r="Q265" s="167"/>
      <c r="R265" s="47" t="s">
        <v>650</v>
      </c>
      <c r="S265" s="47">
        <v>86612250.501499996</v>
      </c>
      <c r="T265" s="47">
        <f t="shared" si="68"/>
        <v>-2536017.62</v>
      </c>
      <c r="U265" s="47">
        <v>11753498.85</v>
      </c>
      <c r="V265" s="47">
        <v>3314473.4796000002</v>
      </c>
      <c r="W265" s="47">
        <v>2950972.4855</v>
      </c>
      <c r="X265" s="47">
        <v>0</v>
      </c>
      <c r="Y265" s="47">
        <f t="shared" si="62"/>
        <v>2950972.4855</v>
      </c>
      <c r="Z265" s="47">
        <v>87568232.184799999</v>
      </c>
      <c r="AA265" s="56">
        <f t="shared" si="67"/>
        <v>189663409.88139999</v>
      </c>
    </row>
    <row r="266" spans="1:27" ht="24.9" customHeight="1">
      <c r="A266" s="172"/>
      <c r="B266" s="167"/>
      <c r="C266" s="43">
        <v>6</v>
      </c>
      <c r="D266" s="47" t="s">
        <v>651</v>
      </c>
      <c r="E266" s="47">
        <v>102824110.6508</v>
      </c>
      <c r="F266" s="47">
        <v>0</v>
      </c>
      <c r="G266" s="47">
        <v>13953488.7873</v>
      </c>
      <c r="H266" s="47">
        <v>3340387.2617000001</v>
      </c>
      <c r="I266" s="47">
        <v>3503327.9837000002</v>
      </c>
      <c r="J266" s="47">
        <v>0</v>
      </c>
      <c r="K266" s="47">
        <f t="shared" ref="K266:K329" si="70">I266-J266</f>
        <v>3503327.9837000002</v>
      </c>
      <c r="L266" s="63">
        <v>70794238.618599996</v>
      </c>
      <c r="M266" s="48">
        <f t="shared" si="57"/>
        <v>194415553.3021</v>
      </c>
      <c r="N266" s="51"/>
      <c r="O266" s="167"/>
      <c r="P266" s="53">
        <v>12</v>
      </c>
      <c r="Q266" s="167"/>
      <c r="R266" s="47" t="s">
        <v>652</v>
      </c>
      <c r="S266" s="47">
        <v>90326217.914199993</v>
      </c>
      <c r="T266" s="47">
        <f t="shared" si="68"/>
        <v>-2536017.62</v>
      </c>
      <c r="U266" s="47">
        <v>12257493.509099999</v>
      </c>
      <c r="V266" s="47">
        <v>3302906.0076000001</v>
      </c>
      <c r="W266" s="47">
        <v>3077511.3453000002</v>
      </c>
      <c r="X266" s="47">
        <v>0</v>
      </c>
      <c r="Y266" s="47">
        <f t="shared" si="62"/>
        <v>3077511.3453000002</v>
      </c>
      <c r="Z266" s="47">
        <v>87299385.364700004</v>
      </c>
      <c r="AA266" s="56">
        <f t="shared" si="67"/>
        <v>193727496.52090001</v>
      </c>
    </row>
    <row r="267" spans="1:27" ht="24.9" customHeight="1">
      <c r="A267" s="172"/>
      <c r="B267" s="167"/>
      <c r="C267" s="43">
        <v>7</v>
      </c>
      <c r="D267" s="47" t="s">
        <v>653</v>
      </c>
      <c r="E267" s="47">
        <v>84727705.667500004</v>
      </c>
      <c r="F267" s="47">
        <v>0</v>
      </c>
      <c r="G267" s="47">
        <v>11497761.405300001</v>
      </c>
      <c r="H267" s="47">
        <v>2813150.8377999999</v>
      </c>
      <c r="I267" s="47">
        <v>2886764.0123000001</v>
      </c>
      <c r="J267" s="47">
        <v>0</v>
      </c>
      <c r="K267" s="47">
        <f t="shared" si="70"/>
        <v>2886764.0123000001</v>
      </c>
      <c r="L267" s="63">
        <v>58540408.569200002</v>
      </c>
      <c r="M267" s="48">
        <f t="shared" si="57"/>
        <v>160465790.4921</v>
      </c>
      <c r="N267" s="51"/>
      <c r="O267" s="167"/>
      <c r="P267" s="53">
        <v>13</v>
      </c>
      <c r="Q267" s="167"/>
      <c r="R267" s="47" t="s">
        <v>654</v>
      </c>
      <c r="S267" s="47">
        <v>88547079.010900006</v>
      </c>
      <c r="T267" s="47">
        <f t="shared" si="68"/>
        <v>-2536017.62</v>
      </c>
      <c r="U267" s="47">
        <v>12016059.9135</v>
      </c>
      <c r="V267" s="47">
        <v>3316202.1638000002</v>
      </c>
      <c r="W267" s="47">
        <v>3016894.1672999999</v>
      </c>
      <c r="X267" s="47">
        <v>0</v>
      </c>
      <c r="Y267" s="47">
        <f t="shared" si="62"/>
        <v>3016894.1672999999</v>
      </c>
      <c r="Z267" s="47">
        <v>87608409.611000001</v>
      </c>
      <c r="AA267" s="56">
        <f t="shared" si="67"/>
        <v>191968627.24650002</v>
      </c>
    </row>
    <row r="268" spans="1:27" ht="24.9" customHeight="1">
      <c r="A268" s="172"/>
      <c r="B268" s="167"/>
      <c r="C268" s="43">
        <v>8</v>
      </c>
      <c r="D268" s="47" t="s">
        <v>655</v>
      </c>
      <c r="E268" s="47">
        <v>104377755.49089999</v>
      </c>
      <c r="F268" s="47">
        <v>0</v>
      </c>
      <c r="G268" s="47">
        <v>14164322.2743</v>
      </c>
      <c r="H268" s="47">
        <v>3213016.3379000002</v>
      </c>
      <c r="I268" s="47">
        <v>3556262.3281</v>
      </c>
      <c r="J268" s="47">
        <v>0</v>
      </c>
      <c r="K268" s="47">
        <f t="shared" si="70"/>
        <v>3556262.3281</v>
      </c>
      <c r="L268" s="63">
        <v>67833931.661500007</v>
      </c>
      <c r="M268" s="48">
        <f t="shared" si="57"/>
        <v>193145288.0927</v>
      </c>
      <c r="N268" s="51"/>
      <c r="O268" s="167"/>
      <c r="P268" s="53">
        <v>14</v>
      </c>
      <c r="Q268" s="167"/>
      <c r="R268" s="47" t="s">
        <v>656</v>
      </c>
      <c r="S268" s="47">
        <v>131515785.22579999</v>
      </c>
      <c r="T268" s="47">
        <f t="shared" si="68"/>
        <v>-2536017.62</v>
      </c>
      <c r="U268" s="47">
        <v>17847020.732099999</v>
      </c>
      <c r="V268" s="47">
        <v>4387379.4954000004</v>
      </c>
      <c r="W268" s="47">
        <v>4480884.1819000002</v>
      </c>
      <c r="X268" s="47">
        <v>0</v>
      </c>
      <c r="Y268" s="47">
        <f t="shared" si="62"/>
        <v>4480884.1819000002</v>
      </c>
      <c r="Z268" s="47">
        <v>112504309.02339999</v>
      </c>
      <c r="AA268" s="56">
        <f t="shared" si="67"/>
        <v>268199361.03859997</v>
      </c>
    </row>
    <row r="269" spans="1:27" ht="24.9" customHeight="1">
      <c r="A269" s="172"/>
      <c r="B269" s="167"/>
      <c r="C269" s="43">
        <v>9</v>
      </c>
      <c r="D269" s="47" t="s">
        <v>657</v>
      </c>
      <c r="E269" s="47">
        <v>111680049.5583</v>
      </c>
      <c r="F269" s="47">
        <v>0</v>
      </c>
      <c r="G269" s="47">
        <v>15155261.829600001</v>
      </c>
      <c r="H269" s="47">
        <v>3594865.5156</v>
      </c>
      <c r="I269" s="47">
        <v>3805059.3448999999</v>
      </c>
      <c r="J269" s="47">
        <v>0</v>
      </c>
      <c r="K269" s="47">
        <f t="shared" si="70"/>
        <v>3805059.3448999999</v>
      </c>
      <c r="L269" s="63">
        <v>76708726.187700003</v>
      </c>
      <c r="M269" s="48">
        <f t="shared" si="57"/>
        <v>210943962.43610001</v>
      </c>
      <c r="N269" s="51"/>
      <c r="O269" s="167"/>
      <c r="P269" s="53">
        <v>15</v>
      </c>
      <c r="Q269" s="167"/>
      <c r="R269" s="47" t="s">
        <v>658</v>
      </c>
      <c r="S269" s="47">
        <v>89681478.950800002</v>
      </c>
      <c r="T269" s="47">
        <f t="shared" si="68"/>
        <v>-2536017.62</v>
      </c>
      <c r="U269" s="47">
        <v>12170000.820599999</v>
      </c>
      <c r="V269" s="47">
        <v>3407938.8985000001</v>
      </c>
      <c r="W269" s="47">
        <v>3055544.3946000002</v>
      </c>
      <c r="X269" s="47">
        <v>0</v>
      </c>
      <c r="Y269" s="47">
        <f t="shared" si="62"/>
        <v>3055544.3946000002</v>
      </c>
      <c r="Z269" s="47">
        <v>89740520.190099999</v>
      </c>
      <c r="AA269" s="56">
        <f t="shared" si="67"/>
        <v>195519465.63459998</v>
      </c>
    </row>
    <row r="270" spans="1:27" ht="24.9" customHeight="1">
      <c r="A270" s="172"/>
      <c r="B270" s="167"/>
      <c r="C270" s="43">
        <v>10</v>
      </c>
      <c r="D270" s="47" t="s">
        <v>659</v>
      </c>
      <c r="E270" s="47">
        <v>97521208.372899994</v>
      </c>
      <c r="F270" s="47">
        <v>0</v>
      </c>
      <c r="G270" s="47">
        <v>13233871.6953</v>
      </c>
      <c r="H270" s="47">
        <v>3140932.6584000001</v>
      </c>
      <c r="I270" s="47">
        <v>3322652.4010000001</v>
      </c>
      <c r="J270" s="47">
        <v>0</v>
      </c>
      <c r="K270" s="47">
        <f t="shared" si="70"/>
        <v>3322652.4010000001</v>
      </c>
      <c r="L270" s="63">
        <v>66158589.977600001</v>
      </c>
      <c r="M270" s="48">
        <f t="shared" si="57"/>
        <v>183377255.10519999</v>
      </c>
      <c r="N270" s="51"/>
      <c r="O270" s="167"/>
      <c r="P270" s="53">
        <v>16</v>
      </c>
      <c r="Q270" s="167"/>
      <c r="R270" s="47" t="s">
        <v>660</v>
      </c>
      <c r="S270" s="47">
        <v>94107982.608099997</v>
      </c>
      <c r="T270" s="47">
        <f t="shared" si="68"/>
        <v>-2536017.62</v>
      </c>
      <c r="U270" s="47">
        <v>12770688.429300001</v>
      </c>
      <c r="V270" s="47">
        <v>3434463.78</v>
      </c>
      <c r="W270" s="47">
        <v>3206360.1329000001</v>
      </c>
      <c r="X270" s="47">
        <v>0</v>
      </c>
      <c r="Y270" s="47">
        <f t="shared" si="62"/>
        <v>3206360.1329000001</v>
      </c>
      <c r="Z270" s="47">
        <v>90357001.478200004</v>
      </c>
      <c r="AA270" s="56">
        <f t="shared" si="67"/>
        <v>201340478.80849999</v>
      </c>
    </row>
    <row r="271" spans="1:27" ht="24.9" customHeight="1">
      <c r="A271" s="172"/>
      <c r="B271" s="167"/>
      <c r="C271" s="43">
        <v>11</v>
      </c>
      <c r="D271" s="47" t="s">
        <v>661</v>
      </c>
      <c r="E271" s="47">
        <v>104510054.28730001</v>
      </c>
      <c r="F271" s="47">
        <v>0</v>
      </c>
      <c r="G271" s="47">
        <v>14182275.552300001</v>
      </c>
      <c r="H271" s="47">
        <v>3270160.9981999998</v>
      </c>
      <c r="I271" s="47">
        <v>3560769.8964999998</v>
      </c>
      <c r="J271" s="47">
        <v>0</v>
      </c>
      <c r="K271" s="47">
        <f t="shared" si="70"/>
        <v>3560769.8964999998</v>
      </c>
      <c r="L271" s="63">
        <v>69162066.296900004</v>
      </c>
      <c r="M271" s="48">
        <f t="shared" si="57"/>
        <v>194685327.03120002</v>
      </c>
      <c r="N271" s="51"/>
      <c r="O271" s="167"/>
      <c r="P271" s="53">
        <v>17</v>
      </c>
      <c r="Q271" s="167"/>
      <c r="R271" s="47" t="s">
        <v>662</v>
      </c>
      <c r="S271" s="47">
        <v>122953666.5138</v>
      </c>
      <c r="T271" s="47">
        <f t="shared" si="68"/>
        <v>-2536017.62</v>
      </c>
      <c r="U271" s="47">
        <v>16685119.824899999</v>
      </c>
      <c r="V271" s="47">
        <v>4258181.8059999999</v>
      </c>
      <c r="W271" s="47">
        <v>4189163.5948999999</v>
      </c>
      <c r="X271" s="47">
        <v>0</v>
      </c>
      <c r="Y271" s="47">
        <f t="shared" si="62"/>
        <v>4189163.5948999999</v>
      </c>
      <c r="Z271" s="47">
        <v>109501545.0698</v>
      </c>
      <c r="AA271" s="56">
        <f t="shared" si="67"/>
        <v>255051659.18940002</v>
      </c>
    </row>
    <row r="272" spans="1:27" ht="24.9" customHeight="1">
      <c r="A272" s="172"/>
      <c r="B272" s="167"/>
      <c r="C272" s="43">
        <v>12</v>
      </c>
      <c r="D272" s="47" t="s">
        <v>663</v>
      </c>
      <c r="E272" s="47">
        <v>73341005.659600005</v>
      </c>
      <c r="F272" s="47">
        <v>0</v>
      </c>
      <c r="G272" s="47">
        <v>9952557.7575000003</v>
      </c>
      <c r="H272" s="47">
        <v>2504476.4948999998</v>
      </c>
      <c r="I272" s="47">
        <v>2498806.9027999998</v>
      </c>
      <c r="J272" s="47">
        <v>0</v>
      </c>
      <c r="K272" s="47">
        <f t="shared" si="70"/>
        <v>2498806.9027999998</v>
      </c>
      <c r="L272" s="63">
        <v>51366315.946400002</v>
      </c>
      <c r="M272" s="48">
        <f t="shared" si="57"/>
        <v>139663162.76120001</v>
      </c>
      <c r="N272" s="51"/>
      <c r="O272" s="167"/>
      <c r="P272" s="53">
        <v>18</v>
      </c>
      <c r="Q272" s="167"/>
      <c r="R272" s="47" t="s">
        <v>664</v>
      </c>
      <c r="S272" s="47">
        <v>106314984.42919999</v>
      </c>
      <c r="T272" s="47">
        <f t="shared" si="68"/>
        <v>-2536017.62</v>
      </c>
      <c r="U272" s="47">
        <v>14427209.082900001</v>
      </c>
      <c r="V272" s="47">
        <v>3471851.1735999999</v>
      </c>
      <c r="W272" s="47">
        <v>3622265.8023999999</v>
      </c>
      <c r="X272" s="47">
        <v>0</v>
      </c>
      <c r="Y272" s="47">
        <f t="shared" si="62"/>
        <v>3622265.8023999999</v>
      </c>
      <c r="Z272" s="47">
        <v>91225945.174899995</v>
      </c>
      <c r="AA272" s="56">
        <f t="shared" si="67"/>
        <v>216526238.04299998</v>
      </c>
    </row>
    <row r="273" spans="1:27" ht="24.9" customHeight="1">
      <c r="A273" s="172"/>
      <c r="B273" s="167"/>
      <c r="C273" s="43">
        <v>13</v>
      </c>
      <c r="D273" s="47" t="s">
        <v>665</v>
      </c>
      <c r="E273" s="47">
        <v>92954775.665600002</v>
      </c>
      <c r="F273" s="47">
        <v>0</v>
      </c>
      <c r="G273" s="47">
        <v>12614195.3652</v>
      </c>
      <c r="H273" s="47">
        <v>3029328.3154000002</v>
      </c>
      <c r="I273" s="47">
        <v>3167069.1307999999</v>
      </c>
      <c r="J273" s="47">
        <v>0</v>
      </c>
      <c r="K273" s="47">
        <f t="shared" si="70"/>
        <v>3167069.1307999999</v>
      </c>
      <c r="L273" s="63">
        <v>63564723.943300001</v>
      </c>
      <c r="M273" s="48">
        <f t="shared" si="57"/>
        <v>175330092.42030001</v>
      </c>
      <c r="N273" s="51"/>
      <c r="O273" s="167"/>
      <c r="P273" s="53">
        <v>19</v>
      </c>
      <c r="Q273" s="167"/>
      <c r="R273" s="47" t="s">
        <v>666</v>
      </c>
      <c r="S273" s="47">
        <v>97598710.141000003</v>
      </c>
      <c r="T273" s="47">
        <f t="shared" si="68"/>
        <v>-2536017.62</v>
      </c>
      <c r="U273" s="47">
        <v>13244388.8784</v>
      </c>
      <c r="V273" s="47">
        <v>3314479.6096000001</v>
      </c>
      <c r="W273" s="47">
        <v>3325292.9663999998</v>
      </c>
      <c r="X273" s="47">
        <v>0</v>
      </c>
      <c r="Y273" s="47">
        <f t="shared" si="62"/>
        <v>3325292.9663999998</v>
      </c>
      <c r="Z273" s="47">
        <v>87568374.657900006</v>
      </c>
      <c r="AA273" s="56">
        <f t="shared" si="67"/>
        <v>202515228.63330001</v>
      </c>
    </row>
    <row r="274" spans="1:27" ht="24.9" customHeight="1">
      <c r="A274" s="172"/>
      <c r="B274" s="167"/>
      <c r="C274" s="43">
        <v>14</v>
      </c>
      <c r="D274" s="47" t="s">
        <v>667</v>
      </c>
      <c r="E274" s="47">
        <v>90708722.431199998</v>
      </c>
      <c r="F274" s="47">
        <v>0</v>
      </c>
      <c r="G274" s="47">
        <v>12309400.327199999</v>
      </c>
      <c r="H274" s="47">
        <v>2934955.6436999999</v>
      </c>
      <c r="I274" s="47">
        <v>3090543.6798999999</v>
      </c>
      <c r="J274" s="47">
        <v>0</v>
      </c>
      <c r="K274" s="47">
        <f t="shared" si="70"/>
        <v>3090543.6798999999</v>
      </c>
      <c r="L274" s="63">
        <v>61371349.912900001</v>
      </c>
      <c r="M274" s="48">
        <f t="shared" si="57"/>
        <v>170414971.99489999</v>
      </c>
      <c r="N274" s="51"/>
      <c r="O274" s="167"/>
      <c r="P274" s="53">
        <v>20</v>
      </c>
      <c r="Q274" s="167"/>
      <c r="R274" s="47" t="s">
        <v>668</v>
      </c>
      <c r="S274" s="47">
        <v>88126070.102699995</v>
      </c>
      <c r="T274" s="47">
        <f t="shared" si="68"/>
        <v>-2536017.62</v>
      </c>
      <c r="U274" s="47">
        <v>11958927.952199999</v>
      </c>
      <c r="V274" s="47">
        <v>3184393.0578000001</v>
      </c>
      <c r="W274" s="47">
        <v>3002549.9385000002</v>
      </c>
      <c r="X274" s="47">
        <v>0</v>
      </c>
      <c r="Y274" s="47">
        <f t="shared" si="62"/>
        <v>3002549.9385000002</v>
      </c>
      <c r="Z274" s="47">
        <v>84544952.0986</v>
      </c>
      <c r="AA274" s="56">
        <f t="shared" si="67"/>
        <v>188280875.5298</v>
      </c>
    </row>
    <row r="275" spans="1:27" ht="24.9" customHeight="1">
      <c r="A275" s="172"/>
      <c r="B275" s="167"/>
      <c r="C275" s="43">
        <v>15</v>
      </c>
      <c r="D275" s="47" t="s">
        <v>669</v>
      </c>
      <c r="E275" s="47">
        <v>97286328.374400005</v>
      </c>
      <c r="F275" s="47">
        <v>0</v>
      </c>
      <c r="G275" s="47">
        <v>13201997.8926</v>
      </c>
      <c r="H275" s="47">
        <v>3135666.9145999998</v>
      </c>
      <c r="I275" s="47">
        <v>3314649.7867000001</v>
      </c>
      <c r="J275" s="47">
        <v>0</v>
      </c>
      <c r="K275" s="47">
        <f t="shared" si="70"/>
        <v>3314649.7867000001</v>
      </c>
      <c r="L275" s="63">
        <v>66036205.548100002</v>
      </c>
      <c r="M275" s="48">
        <f t="shared" si="57"/>
        <v>182974848.51640001</v>
      </c>
      <c r="N275" s="51"/>
      <c r="O275" s="167"/>
      <c r="P275" s="53">
        <v>21</v>
      </c>
      <c r="Q275" s="167"/>
      <c r="R275" s="47" t="s">
        <v>670</v>
      </c>
      <c r="S275" s="47">
        <v>108835177.54719999</v>
      </c>
      <c r="T275" s="47">
        <f t="shared" si="68"/>
        <v>-2536017.62</v>
      </c>
      <c r="U275" s="47">
        <v>14769205.5879</v>
      </c>
      <c r="V275" s="47">
        <v>3915332.2344999998</v>
      </c>
      <c r="W275" s="47">
        <v>3708131.4977000002</v>
      </c>
      <c r="X275" s="47">
        <v>0</v>
      </c>
      <c r="Y275" s="47">
        <f t="shared" si="62"/>
        <v>3708131.4977000002</v>
      </c>
      <c r="Z275" s="47">
        <v>101533164.6769</v>
      </c>
      <c r="AA275" s="56">
        <f t="shared" si="67"/>
        <v>230224993.9242</v>
      </c>
    </row>
    <row r="276" spans="1:27" ht="24.9" customHeight="1">
      <c r="A276" s="172"/>
      <c r="B276" s="168"/>
      <c r="C276" s="43">
        <v>16</v>
      </c>
      <c r="D276" s="47" t="s">
        <v>671</v>
      </c>
      <c r="E276" s="47">
        <v>94569899.181500003</v>
      </c>
      <c r="F276" s="47">
        <v>0</v>
      </c>
      <c r="G276" s="47">
        <v>12833371.6632</v>
      </c>
      <c r="H276" s="47">
        <v>3060352.6798</v>
      </c>
      <c r="I276" s="47">
        <v>3222098.1298000002</v>
      </c>
      <c r="J276" s="47">
        <v>0</v>
      </c>
      <c r="K276" s="47">
        <f t="shared" si="70"/>
        <v>3222098.1298000002</v>
      </c>
      <c r="L276" s="63">
        <v>64285780.517999999</v>
      </c>
      <c r="M276" s="48">
        <f t="shared" si="57"/>
        <v>177971502.17230001</v>
      </c>
      <c r="N276" s="51"/>
      <c r="O276" s="167"/>
      <c r="P276" s="53">
        <v>22</v>
      </c>
      <c r="Q276" s="167"/>
      <c r="R276" s="47" t="s">
        <v>672</v>
      </c>
      <c r="S276" s="47">
        <v>100810175.3259</v>
      </c>
      <c r="T276" s="47">
        <f t="shared" si="68"/>
        <v>-2536017.62</v>
      </c>
      <c r="U276" s="47">
        <v>13680192.7305</v>
      </c>
      <c r="V276" s="47">
        <v>3590192.4808999998</v>
      </c>
      <c r="W276" s="47">
        <v>3434711.0419000001</v>
      </c>
      <c r="X276" s="47">
        <v>0</v>
      </c>
      <c r="Y276" s="47">
        <f t="shared" si="62"/>
        <v>3434711.0419000001</v>
      </c>
      <c r="Z276" s="47">
        <v>93976389.193000004</v>
      </c>
      <c r="AA276" s="56">
        <f t="shared" si="67"/>
        <v>212955643.15219998</v>
      </c>
    </row>
    <row r="277" spans="1:27" ht="24.9" customHeight="1">
      <c r="A277" s="43"/>
      <c r="B277" s="179" t="s">
        <v>673</v>
      </c>
      <c r="C277" s="180"/>
      <c r="D277" s="48"/>
      <c r="E277" s="48">
        <f>SUM(E261:E276)</f>
        <v>1566665821.8851001</v>
      </c>
      <c r="F277" s="48">
        <f t="shared" ref="F277:J277" si="71">SUM(F261:F276)</f>
        <v>0</v>
      </c>
      <c r="G277" s="48">
        <f t="shared" si="71"/>
        <v>212600467.34910002</v>
      </c>
      <c r="H277" s="48">
        <f t="shared" si="71"/>
        <v>50417565.971600011</v>
      </c>
      <c r="I277" s="48">
        <f t="shared" si="71"/>
        <v>53377988.680500001</v>
      </c>
      <c r="J277" s="48">
        <f t="shared" si="71"/>
        <v>0</v>
      </c>
      <c r="K277" s="48">
        <f t="shared" si="70"/>
        <v>53377988.680500001</v>
      </c>
      <c r="L277" s="48">
        <f>SUM(L261:L276)</f>
        <v>1062317537.0613002</v>
      </c>
      <c r="M277" s="48">
        <f t="shared" si="57"/>
        <v>2945379380.9476004</v>
      </c>
      <c r="N277" s="51"/>
      <c r="O277" s="167"/>
      <c r="P277" s="53">
        <v>23</v>
      </c>
      <c r="Q277" s="167"/>
      <c r="R277" s="47" t="s">
        <v>674</v>
      </c>
      <c r="S277" s="47">
        <v>104363856.3074</v>
      </c>
      <c r="T277" s="47">
        <f t="shared" si="68"/>
        <v>-2536017.62</v>
      </c>
      <c r="U277" s="47">
        <v>14162436.121200001</v>
      </c>
      <c r="V277" s="47">
        <v>3901374.0290000001</v>
      </c>
      <c r="W277" s="47">
        <v>3555788.7736</v>
      </c>
      <c r="X277" s="47">
        <v>0</v>
      </c>
      <c r="Y277" s="47">
        <f t="shared" si="62"/>
        <v>3555788.7736</v>
      </c>
      <c r="Z277" s="47">
        <v>101208753.3312</v>
      </c>
      <c r="AA277" s="56">
        <f t="shared" si="67"/>
        <v>224656190.94239998</v>
      </c>
    </row>
    <row r="278" spans="1:27" ht="24.9" customHeight="1">
      <c r="A278" s="172">
        <v>14</v>
      </c>
      <c r="B278" s="166" t="s">
        <v>99</v>
      </c>
      <c r="C278" s="43">
        <v>1</v>
      </c>
      <c r="D278" s="47" t="s">
        <v>675</v>
      </c>
      <c r="E278" s="47">
        <v>118465084.405</v>
      </c>
      <c r="F278" s="47">
        <v>0</v>
      </c>
      <c r="G278" s="47">
        <v>16076008.014599999</v>
      </c>
      <c r="H278" s="47">
        <v>3892464.0207000002</v>
      </c>
      <c r="I278" s="47">
        <v>4036232.7703</v>
      </c>
      <c r="J278" s="47">
        <v>0</v>
      </c>
      <c r="K278" s="47">
        <f t="shared" si="70"/>
        <v>4036232.7703</v>
      </c>
      <c r="L278" s="63">
        <v>78114491.992899999</v>
      </c>
      <c r="M278" s="48">
        <f t="shared" si="57"/>
        <v>220584281.20350003</v>
      </c>
      <c r="N278" s="51"/>
      <c r="O278" s="167"/>
      <c r="P278" s="53">
        <v>24</v>
      </c>
      <c r="Q278" s="167"/>
      <c r="R278" s="47" t="s">
        <v>676</v>
      </c>
      <c r="S278" s="47">
        <v>89343072.035699993</v>
      </c>
      <c r="T278" s="47">
        <f t="shared" si="68"/>
        <v>-2536017.62</v>
      </c>
      <c r="U278" s="47">
        <v>12124078.1559</v>
      </c>
      <c r="V278" s="47">
        <v>3301207.9737999998</v>
      </c>
      <c r="W278" s="47">
        <v>3044014.5048000002</v>
      </c>
      <c r="X278" s="47">
        <v>0</v>
      </c>
      <c r="Y278" s="47">
        <f t="shared" si="62"/>
        <v>3044014.5048000002</v>
      </c>
      <c r="Z278" s="47">
        <v>87259920.304199994</v>
      </c>
      <c r="AA278" s="56">
        <f t="shared" si="67"/>
        <v>192536275.35439998</v>
      </c>
    </row>
    <row r="279" spans="1:27" ht="24.9" customHeight="1">
      <c r="A279" s="172"/>
      <c r="B279" s="167"/>
      <c r="C279" s="43">
        <v>2</v>
      </c>
      <c r="D279" s="47" t="s">
        <v>677</v>
      </c>
      <c r="E279" s="47">
        <v>99815347.352300003</v>
      </c>
      <c r="F279" s="47">
        <v>0</v>
      </c>
      <c r="G279" s="47">
        <v>13545192.088199999</v>
      </c>
      <c r="H279" s="47">
        <v>3497619.0610000002</v>
      </c>
      <c r="I279" s="47">
        <v>3400816.1826999998</v>
      </c>
      <c r="J279" s="47">
        <v>0</v>
      </c>
      <c r="K279" s="47">
        <f t="shared" si="70"/>
        <v>3400816.1826999998</v>
      </c>
      <c r="L279" s="63">
        <v>68937654.404400006</v>
      </c>
      <c r="M279" s="48">
        <f t="shared" si="57"/>
        <v>189196629.08860001</v>
      </c>
      <c r="N279" s="51"/>
      <c r="O279" s="167"/>
      <c r="P279" s="53">
        <v>25</v>
      </c>
      <c r="Q279" s="167"/>
      <c r="R279" s="47" t="s">
        <v>678</v>
      </c>
      <c r="S279" s="47">
        <v>81757710.085899994</v>
      </c>
      <c r="T279" s="47">
        <f t="shared" si="68"/>
        <v>-2536017.62</v>
      </c>
      <c r="U279" s="47">
        <v>11094725.5824</v>
      </c>
      <c r="V279" s="47">
        <v>3082786.8848000001</v>
      </c>
      <c r="W279" s="47">
        <v>2785573.0674000001</v>
      </c>
      <c r="X279" s="47">
        <v>0</v>
      </c>
      <c r="Y279" s="47">
        <f t="shared" si="62"/>
        <v>2785573.0674000001</v>
      </c>
      <c r="Z279" s="47">
        <v>82183459.759900004</v>
      </c>
      <c r="AA279" s="56">
        <f t="shared" si="67"/>
        <v>178368237.7604</v>
      </c>
    </row>
    <row r="280" spans="1:27" ht="24.9" customHeight="1">
      <c r="A280" s="172"/>
      <c r="B280" s="167"/>
      <c r="C280" s="43">
        <v>3</v>
      </c>
      <c r="D280" s="47" t="s">
        <v>679</v>
      </c>
      <c r="E280" s="47">
        <v>135110651.9905</v>
      </c>
      <c r="F280" s="47">
        <v>0</v>
      </c>
      <c r="G280" s="47">
        <v>18334853.135699999</v>
      </c>
      <c r="H280" s="47">
        <v>4388725.1206999999</v>
      </c>
      <c r="I280" s="47">
        <v>4603365.1541999998</v>
      </c>
      <c r="J280" s="47">
        <v>0</v>
      </c>
      <c r="K280" s="47">
        <f t="shared" si="70"/>
        <v>4603365.1541999998</v>
      </c>
      <c r="L280" s="63">
        <v>89648405.252700001</v>
      </c>
      <c r="M280" s="48">
        <f t="shared" si="57"/>
        <v>252086000.65379998</v>
      </c>
      <c r="N280" s="51"/>
      <c r="O280" s="167"/>
      <c r="P280" s="53">
        <v>26</v>
      </c>
      <c r="Q280" s="167"/>
      <c r="R280" s="47" t="s">
        <v>680</v>
      </c>
      <c r="S280" s="47">
        <v>108374501.4681</v>
      </c>
      <c r="T280" s="47">
        <f t="shared" si="68"/>
        <v>-2536017.62</v>
      </c>
      <c r="U280" s="47">
        <v>14706690.6918</v>
      </c>
      <c r="V280" s="47">
        <v>3925925.0227999999</v>
      </c>
      <c r="W280" s="47">
        <v>3692435.7607</v>
      </c>
      <c r="X280" s="47">
        <v>0</v>
      </c>
      <c r="Y280" s="47">
        <f t="shared" si="62"/>
        <v>3692435.7607</v>
      </c>
      <c r="Z280" s="47">
        <v>101779358.26729999</v>
      </c>
      <c r="AA280" s="56">
        <f t="shared" si="67"/>
        <v>229942893.59069997</v>
      </c>
    </row>
    <row r="281" spans="1:27" ht="24.9" customHeight="1">
      <c r="A281" s="172"/>
      <c r="B281" s="167"/>
      <c r="C281" s="43">
        <v>4</v>
      </c>
      <c r="D281" s="47" t="s">
        <v>681</v>
      </c>
      <c r="E281" s="47">
        <v>127008976.05580001</v>
      </c>
      <c r="F281" s="47">
        <v>0</v>
      </c>
      <c r="G281" s="47">
        <v>17235435.4641</v>
      </c>
      <c r="H281" s="47">
        <v>4178849.3714999999</v>
      </c>
      <c r="I281" s="47">
        <v>4327332.3437999999</v>
      </c>
      <c r="J281" s="47">
        <v>0</v>
      </c>
      <c r="K281" s="47">
        <f t="shared" si="70"/>
        <v>4327332.3437999999</v>
      </c>
      <c r="L281" s="63">
        <v>84770552.269199997</v>
      </c>
      <c r="M281" s="48">
        <f t="shared" ref="M281:M344" si="72">E281+F281+G281+H281+I281-J281+L281</f>
        <v>237521145.50439999</v>
      </c>
      <c r="N281" s="51"/>
      <c r="O281" s="167"/>
      <c r="P281" s="53">
        <v>27</v>
      </c>
      <c r="Q281" s="167"/>
      <c r="R281" s="47" t="s">
        <v>682</v>
      </c>
      <c r="S281" s="47">
        <v>118077048.3862</v>
      </c>
      <c r="T281" s="47">
        <f t="shared" si="68"/>
        <v>-2536017.62</v>
      </c>
      <c r="U281" s="47">
        <v>16023350.5569</v>
      </c>
      <c r="V281" s="47">
        <v>4308037.7942000004</v>
      </c>
      <c r="W281" s="47">
        <v>4023011.9668000001</v>
      </c>
      <c r="X281" s="47">
        <v>0</v>
      </c>
      <c r="Y281" s="47">
        <f t="shared" si="62"/>
        <v>4023011.9668000001</v>
      </c>
      <c r="Z281" s="47">
        <v>110660279.13860001</v>
      </c>
      <c r="AA281" s="56">
        <f t="shared" si="67"/>
        <v>250555710.2227</v>
      </c>
    </row>
    <row r="282" spans="1:27" ht="24.9" customHeight="1">
      <c r="A282" s="172"/>
      <c r="B282" s="167"/>
      <c r="C282" s="43">
        <v>5</v>
      </c>
      <c r="D282" s="47" t="s">
        <v>683</v>
      </c>
      <c r="E282" s="47">
        <v>122803053.1521</v>
      </c>
      <c r="F282" s="47">
        <v>0</v>
      </c>
      <c r="G282" s="47">
        <v>16664681.214299999</v>
      </c>
      <c r="H282" s="47">
        <v>3896074.6412999998</v>
      </c>
      <c r="I282" s="47">
        <v>4184032.0263</v>
      </c>
      <c r="J282" s="47">
        <v>0</v>
      </c>
      <c r="K282" s="47">
        <f t="shared" si="70"/>
        <v>4184032.0263</v>
      </c>
      <c r="L282" s="63">
        <v>78198408.673899993</v>
      </c>
      <c r="M282" s="48">
        <f t="shared" si="72"/>
        <v>225746249.70789999</v>
      </c>
      <c r="N282" s="51"/>
      <c r="O282" s="167"/>
      <c r="P282" s="53">
        <v>28</v>
      </c>
      <c r="Q282" s="167"/>
      <c r="R282" s="47" t="s">
        <v>684</v>
      </c>
      <c r="S282" s="47">
        <v>90435793.282499999</v>
      </c>
      <c r="T282" s="47">
        <f t="shared" si="68"/>
        <v>-2536017.62</v>
      </c>
      <c r="U282" s="47">
        <v>12272363.160599999</v>
      </c>
      <c r="V282" s="47">
        <v>3323435.6650999999</v>
      </c>
      <c r="W282" s="47">
        <v>3081244.6948000002</v>
      </c>
      <c r="X282" s="47">
        <v>0</v>
      </c>
      <c r="Y282" s="47">
        <f t="shared" si="62"/>
        <v>3081244.6948000002</v>
      </c>
      <c r="Z282" s="47">
        <v>87776527.919300005</v>
      </c>
      <c r="AA282" s="56">
        <f t="shared" si="67"/>
        <v>194353347.10229999</v>
      </c>
    </row>
    <row r="283" spans="1:27" ht="24.9" customHeight="1">
      <c r="A283" s="172"/>
      <c r="B283" s="167"/>
      <c r="C283" s="43">
        <v>6</v>
      </c>
      <c r="D283" s="47" t="s">
        <v>685</v>
      </c>
      <c r="E283" s="47">
        <v>118071240.3434</v>
      </c>
      <c r="F283" s="47">
        <v>0</v>
      </c>
      <c r="G283" s="47">
        <v>16022562.3912</v>
      </c>
      <c r="H283" s="47">
        <v>3718271.5011999998</v>
      </c>
      <c r="I283" s="47">
        <v>4022814.0817</v>
      </c>
      <c r="J283" s="47">
        <v>0</v>
      </c>
      <c r="K283" s="47">
        <f t="shared" si="70"/>
        <v>4022814.0817</v>
      </c>
      <c r="L283" s="63">
        <v>74065975.172499999</v>
      </c>
      <c r="M283" s="48">
        <f t="shared" si="72"/>
        <v>215900863.49000001</v>
      </c>
      <c r="N283" s="51"/>
      <c r="O283" s="167"/>
      <c r="P283" s="53">
        <v>29</v>
      </c>
      <c r="Q283" s="167"/>
      <c r="R283" s="47" t="s">
        <v>686</v>
      </c>
      <c r="S283" s="47">
        <v>108759522.08400001</v>
      </c>
      <c r="T283" s="47">
        <f t="shared" si="68"/>
        <v>-2536017.62</v>
      </c>
      <c r="U283" s="47">
        <v>14758938.9519</v>
      </c>
      <c r="V283" s="47">
        <v>3606565.9402999999</v>
      </c>
      <c r="W283" s="47">
        <v>3705553.8284999998</v>
      </c>
      <c r="X283" s="47">
        <v>0</v>
      </c>
      <c r="Y283" s="47">
        <f t="shared" si="62"/>
        <v>3705553.8284999998</v>
      </c>
      <c r="Z283" s="47">
        <v>94356934.956900001</v>
      </c>
      <c r="AA283" s="56">
        <f t="shared" si="67"/>
        <v>222651498.14160001</v>
      </c>
    </row>
    <row r="284" spans="1:27" ht="24.9" customHeight="1">
      <c r="A284" s="172"/>
      <c r="B284" s="167"/>
      <c r="C284" s="43">
        <v>7</v>
      </c>
      <c r="D284" s="47" t="s">
        <v>687</v>
      </c>
      <c r="E284" s="47">
        <v>119214868.37809999</v>
      </c>
      <c r="F284" s="47">
        <v>0</v>
      </c>
      <c r="G284" s="47">
        <v>16177755.5736</v>
      </c>
      <c r="H284" s="47">
        <v>3960593.7947999998</v>
      </c>
      <c r="I284" s="47">
        <v>4061778.7171</v>
      </c>
      <c r="J284" s="47">
        <v>0</v>
      </c>
      <c r="K284" s="47">
        <f t="shared" si="70"/>
        <v>4061778.7171</v>
      </c>
      <c r="L284" s="63">
        <v>79697938.499799997</v>
      </c>
      <c r="M284" s="48">
        <f t="shared" si="72"/>
        <v>223112934.96340001</v>
      </c>
      <c r="N284" s="51"/>
      <c r="O284" s="167"/>
      <c r="P284" s="53">
        <v>30</v>
      </c>
      <c r="Q284" s="167"/>
      <c r="R284" s="47" t="s">
        <v>688</v>
      </c>
      <c r="S284" s="47">
        <v>91829325.767199993</v>
      </c>
      <c r="T284" s="47">
        <f t="shared" si="68"/>
        <v>-2536017.62</v>
      </c>
      <c r="U284" s="47">
        <v>12461469.000600001</v>
      </c>
      <c r="V284" s="47">
        <v>3442389.9810000001</v>
      </c>
      <c r="W284" s="47">
        <v>3128723.84</v>
      </c>
      <c r="X284" s="47">
        <v>0</v>
      </c>
      <c r="Y284" s="47">
        <f t="shared" si="62"/>
        <v>3128723.84</v>
      </c>
      <c r="Z284" s="47">
        <v>90541219.251599997</v>
      </c>
      <c r="AA284" s="56">
        <f t="shared" si="67"/>
        <v>198867110.22039998</v>
      </c>
    </row>
    <row r="285" spans="1:27" ht="24.9" customHeight="1">
      <c r="A285" s="172"/>
      <c r="B285" s="167"/>
      <c r="C285" s="43">
        <v>8</v>
      </c>
      <c r="D285" s="47" t="s">
        <v>689</v>
      </c>
      <c r="E285" s="47">
        <v>129028311.8277</v>
      </c>
      <c r="F285" s="47">
        <v>0</v>
      </c>
      <c r="G285" s="47">
        <v>17509464.374400001</v>
      </c>
      <c r="H285" s="47">
        <v>4268219.8931</v>
      </c>
      <c r="I285" s="47">
        <v>4396133.2811000003</v>
      </c>
      <c r="J285" s="47">
        <v>0</v>
      </c>
      <c r="K285" s="47">
        <f t="shared" si="70"/>
        <v>4396133.2811000003</v>
      </c>
      <c r="L285" s="63">
        <v>86847668.215299994</v>
      </c>
      <c r="M285" s="48">
        <f t="shared" si="72"/>
        <v>242049797.5916</v>
      </c>
      <c r="N285" s="51"/>
      <c r="O285" s="167"/>
      <c r="P285" s="53">
        <v>31</v>
      </c>
      <c r="Q285" s="167"/>
      <c r="R285" s="47" t="s">
        <v>690</v>
      </c>
      <c r="S285" s="47">
        <v>92230201.802699998</v>
      </c>
      <c r="T285" s="47">
        <f t="shared" si="68"/>
        <v>-2536017.62</v>
      </c>
      <c r="U285" s="47">
        <v>12515868.8805</v>
      </c>
      <c r="V285" s="47">
        <v>3518341.7447000002</v>
      </c>
      <c r="W285" s="47">
        <v>3142382.1164000002</v>
      </c>
      <c r="X285" s="47">
        <v>0</v>
      </c>
      <c r="Y285" s="47">
        <f t="shared" si="62"/>
        <v>3142382.1164000002</v>
      </c>
      <c r="Z285" s="47">
        <v>92306461.488499999</v>
      </c>
      <c r="AA285" s="56">
        <f t="shared" si="67"/>
        <v>201177238.41280001</v>
      </c>
    </row>
    <row r="286" spans="1:27" ht="24.9" customHeight="1">
      <c r="A286" s="172"/>
      <c r="B286" s="167"/>
      <c r="C286" s="43">
        <v>9</v>
      </c>
      <c r="D286" s="47" t="s">
        <v>691</v>
      </c>
      <c r="E286" s="47">
        <v>117406260.243</v>
      </c>
      <c r="F286" s="47">
        <v>0</v>
      </c>
      <c r="G286" s="47">
        <v>15932322.930299999</v>
      </c>
      <c r="H286" s="47">
        <v>3581018.8790000002</v>
      </c>
      <c r="I286" s="47">
        <v>4000157.4978999998</v>
      </c>
      <c r="J286" s="47">
        <v>0</v>
      </c>
      <c r="K286" s="47">
        <f t="shared" si="70"/>
        <v>4000157.4978999998</v>
      </c>
      <c r="L286" s="63">
        <v>70876001.509599999</v>
      </c>
      <c r="M286" s="48">
        <f t="shared" si="72"/>
        <v>211795761.05980003</v>
      </c>
      <c r="N286" s="51"/>
      <c r="O286" s="167"/>
      <c r="P286" s="53">
        <v>32</v>
      </c>
      <c r="Q286" s="167"/>
      <c r="R286" s="47" t="s">
        <v>692</v>
      </c>
      <c r="S286" s="47">
        <v>91782338.169599995</v>
      </c>
      <c r="T286" s="47">
        <f t="shared" si="68"/>
        <v>-2536017.62</v>
      </c>
      <c r="U286" s="47">
        <v>12455092.665899999</v>
      </c>
      <c r="V286" s="47">
        <v>3358879.8215000001</v>
      </c>
      <c r="W286" s="47">
        <v>3127122.9201000002</v>
      </c>
      <c r="X286" s="47">
        <v>0</v>
      </c>
      <c r="Y286" s="47">
        <f t="shared" si="62"/>
        <v>3127122.9201000002</v>
      </c>
      <c r="Z286" s="47">
        <v>88600307.629800007</v>
      </c>
      <c r="AA286" s="56">
        <f t="shared" si="67"/>
        <v>196787723.5869</v>
      </c>
    </row>
    <row r="287" spans="1:27" ht="24.9" customHeight="1">
      <c r="A287" s="172"/>
      <c r="B287" s="167"/>
      <c r="C287" s="43">
        <v>10</v>
      </c>
      <c r="D287" s="47" t="s">
        <v>693</v>
      </c>
      <c r="E287" s="47">
        <v>109794519.9497</v>
      </c>
      <c r="F287" s="47">
        <v>0</v>
      </c>
      <c r="G287" s="47">
        <v>14899390.749299999</v>
      </c>
      <c r="H287" s="47">
        <v>3587682.2823000001</v>
      </c>
      <c r="I287" s="47">
        <v>3740817.3224999998</v>
      </c>
      <c r="J287" s="47">
        <v>0</v>
      </c>
      <c r="K287" s="47">
        <f t="shared" si="70"/>
        <v>3740817.3224999998</v>
      </c>
      <c r="L287" s="63">
        <v>71030869.815599993</v>
      </c>
      <c r="M287" s="48">
        <f t="shared" si="72"/>
        <v>203053280.11939999</v>
      </c>
      <c r="N287" s="51"/>
      <c r="O287" s="168"/>
      <c r="P287" s="53">
        <v>33</v>
      </c>
      <c r="Q287" s="168"/>
      <c r="R287" s="47" t="s">
        <v>694</v>
      </c>
      <c r="S287" s="47">
        <v>105796552.6036</v>
      </c>
      <c r="T287" s="47">
        <f t="shared" si="68"/>
        <v>-2536017.62</v>
      </c>
      <c r="U287" s="47">
        <v>14356856.589</v>
      </c>
      <c r="V287" s="47">
        <v>3554104.6655000001</v>
      </c>
      <c r="W287" s="47">
        <v>3604602.2777</v>
      </c>
      <c r="X287" s="47">
        <v>0</v>
      </c>
      <c r="Y287" s="47">
        <f t="shared" si="62"/>
        <v>3604602.2777</v>
      </c>
      <c r="Z287" s="47">
        <v>93137649.802499995</v>
      </c>
      <c r="AA287" s="56">
        <f t="shared" si="67"/>
        <v>217913748.31830001</v>
      </c>
    </row>
    <row r="288" spans="1:27" ht="24.9" customHeight="1">
      <c r="A288" s="172"/>
      <c r="B288" s="167"/>
      <c r="C288" s="43">
        <v>11</v>
      </c>
      <c r="D288" s="47" t="s">
        <v>695</v>
      </c>
      <c r="E288" s="47">
        <v>114947482.02760001</v>
      </c>
      <c r="F288" s="47">
        <v>0</v>
      </c>
      <c r="G288" s="47">
        <v>15598660.581</v>
      </c>
      <c r="H288" s="47">
        <v>3589882.9830999998</v>
      </c>
      <c r="I288" s="47">
        <v>3916384.2774</v>
      </c>
      <c r="J288" s="47">
        <v>0</v>
      </c>
      <c r="K288" s="47">
        <f t="shared" si="70"/>
        <v>3916384.2774</v>
      </c>
      <c r="L288" s="63">
        <v>71082017.673800007</v>
      </c>
      <c r="M288" s="48">
        <f t="shared" si="72"/>
        <v>209134427.54290003</v>
      </c>
      <c r="N288" s="51"/>
      <c r="O288" s="43"/>
      <c r="P288" s="180" t="s">
        <v>696</v>
      </c>
      <c r="Q288" s="181"/>
      <c r="R288" s="48"/>
      <c r="S288" s="48">
        <f>SUM(S255:S287)</f>
        <v>3413963163.8143997</v>
      </c>
      <c r="T288" s="48">
        <f t="shared" ref="T288:Z288" si="73">SUM(T255:T287)</f>
        <v>-83688581.460000008</v>
      </c>
      <c r="U288" s="48">
        <f t="shared" si="73"/>
        <v>463283333.30400002</v>
      </c>
      <c r="V288" s="48">
        <f t="shared" si="73"/>
        <v>122822631.78010002</v>
      </c>
      <c r="W288" s="48">
        <f t="shared" si="73"/>
        <v>116317394.90960003</v>
      </c>
      <c r="X288" s="48">
        <f t="shared" si="73"/>
        <v>0</v>
      </c>
      <c r="Y288" s="48">
        <f t="shared" si="62"/>
        <v>116317394.90960003</v>
      </c>
      <c r="Z288" s="48">
        <f t="shared" si="73"/>
        <v>3202235441.2625999</v>
      </c>
      <c r="AA288" s="56">
        <f t="shared" si="67"/>
        <v>7234933383.6106997</v>
      </c>
    </row>
    <row r="289" spans="1:27" ht="24.9" customHeight="1">
      <c r="A289" s="172"/>
      <c r="B289" s="167"/>
      <c r="C289" s="43">
        <v>12</v>
      </c>
      <c r="D289" s="47" t="s">
        <v>697</v>
      </c>
      <c r="E289" s="47">
        <v>111605946.86</v>
      </c>
      <c r="F289" s="47">
        <v>0</v>
      </c>
      <c r="G289" s="47">
        <v>15145205.908500001</v>
      </c>
      <c r="H289" s="47">
        <v>3577138.5345999999</v>
      </c>
      <c r="I289" s="47">
        <v>3802534.5872999998</v>
      </c>
      <c r="J289" s="47">
        <v>0</v>
      </c>
      <c r="K289" s="47">
        <f t="shared" si="70"/>
        <v>3802534.5872999998</v>
      </c>
      <c r="L289" s="63">
        <v>70785816.010299996</v>
      </c>
      <c r="M289" s="48">
        <f t="shared" si="72"/>
        <v>204916641.9007</v>
      </c>
      <c r="N289" s="51"/>
      <c r="O289" s="166">
        <v>31</v>
      </c>
      <c r="P289" s="53">
        <v>1</v>
      </c>
      <c r="Q289" s="166" t="s">
        <v>116</v>
      </c>
      <c r="R289" s="47" t="s">
        <v>698</v>
      </c>
      <c r="S289" s="47">
        <v>124796210.359</v>
      </c>
      <c r="T289" s="47">
        <v>0</v>
      </c>
      <c r="U289" s="47">
        <v>16935157.629000001</v>
      </c>
      <c r="V289" s="47">
        <v>3435666.0487000002</v>
      </c>
      <c r="W289" s="47">
        <v>4251941.0389</v>
      </c>
      <c r="X289" s="47">
        <f t="shared" ref="X289:X329" si="74">W289/2</f>
        <v>2125970.51945</v>
      </c>
      <c r="Y289" s="47">
        <f t="shared" si="62"/>
        <v>2125970.51945</v>
      </c>
      <c r="Z289" s="47">
        <v>69751609.676899999</v>
      </c>
      <c r="AA289" s="56">
        <f t="shared" si="67"/>
        <v>217044614.23304999</v>
      </c>
    </row>
    <row r="290" spans="1:27" ht="24.9" customHeight="1">
      <c r="A290" s="172"/>
      <c r="B290" s="167"/>
      <c r="C290" s="43">
        <v>13</v>
      </c>
      <c r="D290" s="47" t="s">
        <v>699</v>
      </c>
      <c r="E290" s="47">
        <v>144544301.2317</v>
      </c>
      <c r="F290" s="47">
        <v>0</v>
      </c>
      <c r="G290" s="47">
        <v>19615022.9142</v>
      </c>
      <c r="H290" s="47">
        <v>4575962.4630000005</v>
      </c>
      <c r="I290" s="47">
        <v>4924779.7273000004</v>
      </c>
      <c r="J290" s="47">
        <v>0</v>
      </c>
      <c r="K290" s="47">
        <f t="shared" si="70"/>
        <v>4924779.7273000004</v>
      </c>
      <c r="L290" s="63">
        <v>94000104.920499995</v>
      </c>
      <c r="M290" s="48">
        <f t="shared" si="72"/>
        <v>267660171.25669998</v>
      </c>
      <c r="N290" s="51"/>
      <c r="O290" s="167"/>
      <c r="P290" s="53">
        <v>2</v>
      </c>
      <c r="Q290" s="167"/>
      <c r="R290" s="47" t="s">
        <v>293</v>
      </c>
      <c r="S290" s="47">
        <v>125888650.2145</v>
      </c>
      <c r="T290" s="47">
        <v>0</v>
      </c>
      <c r="U290" s="47">
        <v>17083404.447900001</v>
      </c>
      <c r="V290" s="47">
        <v>3506726.0038999999</v>
      </c>
      <c r="W290" s="47">
        <v>4289161.6435000002</v>
      </c>
      <c r="X290" s="47">
        <f t="shared" si="74"/>
        <v>2144580.8217500001</v>
      </c>
      <c r="Y290" s="47">
        <f t="shared" si="62"/>
        <v>2144580.8217500001</v>
      </c>
      <c r="Z290" s="47">
        <v>71403158.346000001</v>
      </c>
      <c r="AA290" s="56">
        <f t="shared" si="67"/>
        <v>220026519.83405</v>
      </c>
    </row>
    <row r="291" spans="1:27" ht="24.9" customHeight="1">
      <c r="A291" s="172"/>
      <c r="B291" s="167"/>
      <c r="C291" s="43">
        <v>14</v>
      </c>
      <c r="D291" s="47" t="s">
        <v>700</v>
      </c>
      <c r="E291" s="47">
        <v>99177722.240500003</v>
      </c>
      <c r="F291" s="47">
        <v>0</v>
      </c>
      <c r="G291" s="47">
        <v>13458664.7673</v>
      </c>
      <c r="H291" s="47">
        <v>3453874.7683000001</v>
      </c>
      <c r="I291" s="47">
        <v>3379091.6131000002</v>
      </c>
      <c r="J291" s="47">
        <v>0</v>
      </c>
      <c r="K291" s="47">
        <f t="shared" si="70"/>
        <v>3379091.6131000002</v>
      </c>
      <c r="L291" s="63">
        <v>67920966.058699995</v>
      </c>
      <c r="M291" s="48">
        <f t="shared" si="72"/>
        <v>187390319.4479</v>
      </c>
      <c r="N291" s="51"/>
      <c r="O291" s="167"/>
      <c r="P291" s="53">
        <v>3</v>
      </c>
      <c r="Q291" s="167"/>
      <c r="R291" s="47" t="s">
        <v>701</v>
      </c>
      <c r="S291" s="47">
        <v>125340076.76809999</v>
      </c>
      <c r="T291" s="47">
        <v>0</v>
      </c>
      <c r="U291" s="47">
        <v>17008961.659499999</v>
      </c>
      <c r="V291" s="47">
        <v>3455202.6323000002</v>
      </c>
      <c r="W291" s="47">
        <v>4270471.1497999998</v>
      </c>
      <c r="X291" s="47">
        <f t="shared" si="74"/>
        <v>2135235.5748999999</v>
      </c>
      <c r="Y291" s="47">
        <f t="shared" si="62"/>
        <v>2135235.5748999999</v>
      </c>
      <c r="Z291" s="47">
        <v>70205671.582399994</v>
      </c>
      <c r="AA291" s="56">
        <f t="shared" si="67"/>
        <v>218145148.21719998</v>
      </c>
    </row>
    <row r="292" spans="1:27" ht="24.9" customHeight="1">
      <c r="A292" s="172"/>
      <c r="B292" s="167"/>
      <c r="C292" s="43">
        <v>15</v>
      </c>
      <c r="D292" s="47" t="s">
        <v>702</v>
      </c>
      <c r="E292" s="47">
        <v>109773699.6904</v>
      </c>
      <c r="F292" s="47">
        <v>0</v>
      </c>
      <c r="G292" s="47">
        <v>14896565.387700001</v>
      </c>
      <c r="H292" s="47">
        <v>3771897.4922000002</v>
      </c>
      <c r="I292" s="47">
        <v>3740107.9517000001</v>
      </c>
      <c r="J292" s="47">
        <v>0</v>
      </c>
      <c r="K292" s="47">
        <f t="shared" si="70"/>
        <v>3740107.9517000001</v>
      </c>
      <c r="L292" s="63">
        <v>75312330.224099994</v>
      </c>
      <c r="M292" s="48">
        <f t="shared" si="72"/>
        <v>207494600.74610001</v>
      </c>
      <c r="N292" s="51"/>
      <c r="O292" s="167"/>
      <c r="P292" s="53">
        <v>4</v>
      </c>
      <c r="Q292" s="167"/>
      <c r="R292" s="47" t="s">
        <v>703</v>
      </c>
      <c r="S292" s="47">
        <v>95157248.325900003</v>
      </c>
      <c r="T292" s="47">
        <v>0</v>
      </c>
      <c r="U292" s="47">
        <v>12913076.409299999</v>
      </c>
      <c r="V292" s="47">
        <v>2886011.9008999998</v>
      </c>
      <c r="W292" s="47">
        <v>3242109.7423</v>
      </c>
      <c r="X292" s="47">
        <f t="shared" si="74"/>
        <v>1621054.87115</v>
      </c>
      <c r="Y292" s="47">
        <f t="shared" si="62"/>
        <v>1621054.87115</v>
      </c>
      <c r="Z292" s="47">
        <v>56976755.344999999</v>
      </c>
      <c r="AA292" s="56">
        <f t="shared" si="67"/>
        <v>169554146.85225001</v>
      </c>
    </row>
    <row r="293" spans="1:27" ht="24.9" customHeight="1">
      <c r="A293" s="172"/>
      <c r="B293" s="167"/>
      <c r="C293" s="43">
        <v>16</v>
      </c>
      <c r="D293" s="47" t="s">
        <v>704</v>
      </c>
      <c r="E293" s="47">
        <v>124646572.3092</v>
      </c>
      <c r="F293" s="47">
        <v>0</v>
      </c>
      <c r="G293" s="47">
        <v>16914851.371800002</v>
      </c>
      <c r="H293" s="47">
        <v>4112337.94</v>
      </c>
      <c r="I293" s="47">
        <v>4246842.7111</v>
      </c>
      <c r="J293" s="47">
        <v>0</v>
      </c>
      <c r="K293" s="47">
        <f t="shared" si="70"/>
        <v>4246842.7111</v>
      </c>
      <c r="L293" s="63">
        <v>83224718.671900004</v>
      </c>
      <c r="M293" s="48">
        <f t="shared" si="72"/>
        <v>233145323.00400001</v>
      </c>
      <c r="N293" s="51"/>
      <c r="O293" s="167"/>
      <c r="P293" s="53">
        <v>5</v>
      </c>
      <c r="Q293" s="167"/>
      <c r="R293" s="47" t="s">
        <v>705</v>
      </c>
      <c r="S293" s="47">
        <v>165560625.3143</v>
      </c>
      <c r="T293" s="47">
        <v>0</v>
      </c>
      <c r="U293" s="47">
        <v>22466990.614799999</v>
      </c>
      <c r="V293" s="47">
        <v>4992910.1475999998</v>
      </c>
      <c r="W293" s="47">
        <v>5640828.4782999996</v>
      </c>
      <c r="X293" s="47">
        <f t="shared" si="74"/>
        <v>2820414.2391499998</v>
      </c>
      <c r="Y293" s="47">
        <f t="shared" si="62"/>
        <v>2820414.2391499998</v>
      </c>
      <c r="Z293" s="47">
        <v>105944489.51289999</v>
      </c>
      <c r="AA293" s="56">
        <f t="shared" si="67"/>
        <v>301785429.82875001</v>
      </c>
    </row>
    <row r="294" spans="1:27" ht="24.9" customHeight="1">
      <c r="A294" s="172"/>
      <c r="B294" s="168"/>
      <c r="C294" s="43">
        <v>17</v>
      </c>
      <c r="D294" s="47" t="s">
        <v>706</v>
      </c>
      <c r="E294" s="47">
        <v>103224588.83490001</v>
      </c>
      <c r="F294" s="47">
        <v>0</v>
      </c>
      <c r="G294" s="47">
        <v>14007834.677100001</v>
      </c>
      <c r="H294" s="47">
        <v>3440958.6775000002</v>
      </c>
      <c r="I294" s="47">
        <v>3516972.7004</v>
      </c>
      <c r="J294" s="47">
        <v>0</v>
      </c>
      <c r="K294" s="47">
        <f t="shared" si="70"/>
        <v>3516972.7004</v>
      </c>
      <c r="L294" s="63">
        <v>67620775.147300005</v>
      </c>
      <c r="M294" s="48">
        <f t="shared" si="72"/>
        <v>191811130.0372</v>
      </c>
      <c r="N294" s="51"/>
      <c r="O294" s="167"/>
      <c r="P294" s="53">
        <v>6</v>
      </c>
      <c r="Q294" s="167"/>
      <c r="R294" s="47" t="s">
        <v>707</v>
      </c>
      <c r="S294" s="47">
        <v>143167818.2062</v>
      </c>
      <c r="T294" s="47">
        <v>0</v>
      </c>
      <c r="U294" s="47">
        <v>19428230.727600001</v>
      </c>
      <c r="V294" s="47">
        <v>4241459.7037000004</v>
      </c>
      <c r="W294" s="47">
        <v>4877881.4719000002</v>
      </c>
      <c r="X294" s="47">
        <f t="shared" si="74"/>
        <v>2438940.7359500001</v>
      </c>
      <c r="Y294" s="47">
        <f t="shared" si="62"/>
        <v>2438940.7359500001</v>
      </c>
      <c r="Z294" s="47">
        <v>88479561.799500003</v>
      </c>
      <c r="AA294" s="56">
        <f t="shared" si="67"/>
        <v>257756011.17295003</v>
      </c>
    </row>
    <row r="295" spans="1:27" ht="24.9" customHeight="1">
      <c r="A295" s="43"/>
      <c r="B295" s="179" t="s">
        <v>708</v>
      </c>
      <c r="C295" s="180"/>
      <c r="D295" s="48"/>
      <c r="E295" s="48">
        <f>SUM(E278:E294)</f>
        <v>2004638626.8918998</v>
      </c>
      <c r="F295" s="48">
        <f t="shared" ref="F295:J295" si="75">SUM(F278:F294)</f>
        <v>0</v>
      </c>
      <c r="G295" s="48">
        <f t="shared" si="75"/>
        <v>272034471.54330003</v>
      </c>
      <c r="H295" s="48">
        <f t="shared" si="75"/>
        <v>65491571.424299993</v>
      </c>
      <c r="I295" s="48">
        <f t="shared" si="75"/>
        <v>68300192.945900008</v>
      </c>
      <c r="J295" s="48">
        <f t="shared" si="75"/>
        <v>0</v>
      </c>
      <c r="K295" s="48">
        <f t="shared" si="70"/>
        <v>68300192.945900008</v>
      </c>
      <c r="L295" s="48">
        <f>SUM(L278:L294)</f>
        <v>1312134694.5125003</v>
      </c>
      <c r="M295" s="48">
        <f t="shared" si="72"/>
        <v>3722599557.3179002</v>
      </c>
      <c r="N295" s="51"/>
      <c r="O295" s="167"/>
      <c r="P295" s="53">
        <v>7</v>
      </c>
      <c r="Q295" s="167"/>
      <c r="R295" s="47" t="s">
        <v>709</v>
      </c>
      <c r="S295" s="47">
        <v>125678938.6477</v>
      </c>
      <c r="T295" s="47">
        <v>0</v>
      </c>
      <c r="U295" s="47">
        <v>17054946.064199999</v>
      </c>
      <c r="V295" s="47">
        <v>3378233.2744</v>
      </c>
      <c r="W295" s="47">
        <v>4282016.5417999998</v>
      </c>
      <c r="X295" s="47">
        <f t="shared" si="74"/>
        <v>2141008.2708999999</v>
      </c>
      <c r="Y295" s="47">
        <f t="shared" si="62"/>
        <v>2141008.2708999999</v>
      </c>
      <c r="Z295" s="47">
        <v>68416778.803800002</v>
      </c>
      <c r="AA295" s="56">
        <f t="shared" si="67"/>
        <v>216669905.06099999</v>
      </c>
    </row>
    <row r="296" spans="1:27" ht="24.9" customHeight="1">
      <c r="A296" s="172">
        <v>15</v>
      </c>
      <c r="B296" s="166" t="s">
        <v>710</v>
      </c>
      <c r="C296" s="43">
        <v>1</v>
      </c>
      <c r="D296" s="47" t="s">
        <v>711</v>
      </c>
      <c r="E296" s="47">
        <v>164696649.2676</v>
      </c>
      <c r="F296" s="47">
        <f>-4907596.13</f>
        <v>-4907596.13</v>
      </c>
      <c r="G296" s="47">
        <v>22349746.905900002</v>
      </c>
      <c r="H296" s="47">
        <v>4183013.1255000001</v>
      </c>
      <c r="I296" s="47">
        <v>5611391.8872999996</v>
      </c>
      <c r="J296" s="47">
        <v>0</v>
      </c>
      <c r="K296" s="47">
        <f t="shared" si="70"/>
        <v>5611391.8872999996</v>
      </c>
      <c r="L296" s="63">
        <v>92643339.631699994</v>
      </c>
      <c r="M296" s="48">
        <f t="shared" si="72"/>
        <v>284576544.68799996</v>
      </c>
      <c r="N296" s="51"/>
      <c r="O296" s="167"/>
      <c r="P296" s="53">
        <v>8</v>
      </c>
      <c r="Q296" s="167"/>
      <c r="R296" s="47" t="s">
        <v>712</v>
      </c>
      <c r="S296" s="47">
        <v>110994776.46349999</v>
      </c>
      <c r="T296" s="47">
        <v>0</v>
      </c>
      <c r="U296" s="47">
        <v>15062268.5571</v>
      </c>
      <c r="V296" s="47">
        <v>3105603.8363000001</v>
      </c>
      <c r="W296" s="47">
        <v>3781711.3467999999</v>
      </c>
      <c r="X296" s="47">
        <f t="shared" si="74"/>
        <v>1890855.6734</v>
      </c>
      <c r="Y296" s="47">
        <f t="shared" si="62"/>
        <v>1890855.6734</v>
      </c>
      <c r="Z296" s="47">
        <v>62080428.259400003</v>
      </c>
      <c r="AA296" s="56">
        <f t="shared" si="67"/>
        <v>193133932.7897</v>
      </c>
    </row>
    <row r="297" spans="1:27" ht="24.9" customHeight="1">
      <c r="A297" s="172"/>
      <c r="B297" s="167"/>
      <c r="C297" s="43">
        <v>2</v>
      </c>
      <c r="D297" s="47" t="s">
        <v>713</v>
      </c>
      <c r="E297" s="47">
        <v>119608058.4628</v>
      </c>
      <c r="F297" s="47">
        <f t="shared" ref="F297:F306" si="76">-4907596.13</f>
        <v>-4907596.13</v>
      </c>
      <c r="G297" s="47">
        <v>16231112.4504</v>
      </c>
      <c r="H297" s="47">
        <v>3414888.8480000002</v>
      </c>
      <c r="I297" s="47">
        <v>4075175.1235000002</v>
      </c>
      <c r="J297" s="47">
        <v>0</v>
      </c>
      <c r="K297" s="47">
        <f t="shared" si="70"/>
        <v>4075175.1235000002</v>
      </c>
      <c r="L297" s="63">
        <v>74790884.970400006</v>
      </c>
      <c r="M297" s="48">
        <f t="shared" si="72"/>
        <v>213212523.72509998</v>
      </c>
      <c r="N297" s="51"/>
      <c r="O297" s="167"/>
      <c r="P297" s="53">
        <v>9</v>
      </c>
      <c r="Q297" s="167"/>
      <c r="R297" s="47" t="s">
        <v>714</v>
      </c>
      <c r="S297" s="47">
        <v>113844647.634</v>
      </c>
      <c r="T297" s="47">
        <v>0</v>
      </c>
      <c r="U297" s="47">
        <v>15449003.197799999</v>
      </c>
      <c r="V297" s="47">
        <v>3223417.9561999999</v>
      </c>
      <c r="W297" s="47">
        <v>3878809.5260000001</v>
      </c>
      <c r="X297" s="47">
        <f t="shared" si="74"/>
        <v>1939404.763</v>
      </c>
      <c r="Y297" s="47">
        <f t="shared" si="62"/>
        <v>1939404.763</v>
      </c>
      <c r="Z297" s="47">
        <v>64818619.587200001</v>
      </c>
      <c r="AA297" s="56">
        <f t="shared" si="67"/>
        <v>199275093.13819999</v>
      </c>
    </row>
    <row r="298" spans="1:27" ht="24.9" customHeight="1">
      <c r="A298" s="172"/>
      <c r="B298" s="167"/>
      <c r="C298" s="43">
        <v>3</v>
      </c>
      <c r="D298" s="47" t="s">
        <v>715</v>
      </c>
      <c r="E298" s="47">
        <v>120382882.95280001</v>
      </c>
      <c r="F298" s="47">
        <f t="shared" si="76"/>
        <v>-4907596.13</v>
      </c>
      <c r="G298" s="47">
        <v>16336258.070699999</v>
      </c>
      <c r="H298" s="47">
        <v>3351105.3048</v>
      </c>
      <c r="I298" s="47">
        <v>4101574.2321000001</v>
      </c>
      <c r="J298" s="47">
        <v>0</v>
      </c>
      <c r="K298" s="47">
        <f t="shared" si="70"/>
        <v>4101574.2321000001</v>
      </c>
      <c r="L298" s="63">
        <v>73308451.921599999</v>
      </c>
      <c r="M298" s="48">
        <f t="shared" si="72"/>
        <v>212572676.352</v>
      </c>
      <c r="N298" s="51"/>
      <c r="O298" s="167"/>
      <c r="P298" s="53">
        <v>10</v>
      </c>
      <c r="Q298" s="167"/>
      <c r="R298" s="47" t="s">
        <v>716</v>
      </c>
      <c r="S298" s="47">
        <v>107998146.9981</v>
      </c>
      <c r="T298" s="47">
        <v>0</v>
      </c>
      <c r="U298" s="47">
        <v>14655618.450300001</v>
      </c>
      <c r="V298" s="47">
        <v>3012923.0682999999</v>
      </c>
      <c r="W298" s="47">
        <v>3679612.9635000001</v>
      </c>
      <c r="X298" s="47">
        <f t="shared" si="74"/>
        <v>1839806.48175</v>
      </c>
      <c r="Y298" s="47">
        <f t="shared" ref="Y298:Y361" si="77">W298-X298</f>
        <v>1839806.48175</v>
      </c>
      <c r="Z298" s="47">
        <v>59926376.816399999</v>
      </c>
      <c r="AA298" s="56">
        <f t="shared" si="67"/>
        <v>187432871.81484997</v>
      </c>
    </row>
    <row r="299" spans="1:27" ht="24.9" customHeight="1">
      <c r="A299" s="172"/>
      <c r="B299" s="167"/>
      <c r="C299" s="43">
        <v>4</v>
      </c>
      <c r="D299" s="47" t="s">
        <v>717</v>
      </c>
      <c r="E299" s="47">
        <v>131173395.25210001</v>
      </c>
      <c r="F299" s="47">
        <f t="shared" si="76"/>
        <v>-4907596.13</v>
      </c>
      <c r="G299" s="47">
        <v>17800557.5568</v>
      </c>
      <c r="H299" s="47">
        <v>3382037.7179999999</v>
      </c>
      <c r="I299" s="47">
        <v>4469218.5867999997</v>
      </c>
      <c r="J299" s="47">
        <v>0</v>
      </c>
      <c r="K299" s="47">
        <f t="shared" si="70"/>
        <v>4469218.5867999997</v>
      </c>
      <c r="L299" s="63">
        <v>74027371.399200007</v>
      </c>
      <c r="M299" s="48">
        <f t="shared" si="72"/>
        <v>225944984.3829</v>
      </c>
      <c r="N299" s="51"/>
      <c r="O299" s="167"/>
      <c r="P299" s="53">
        <v>11</v>
      </c>
      <c r="Q299" s="167"/>
      <c r="R299" s="47" t="s">
        <v>718</v>
      </c>
      <c r="S299" s="47">
        <v>149213446.6108</v>
      </c>
      <c r="T299" s="47">
        <v>0</v>
      </c>
      <c r="U299" s="47">
        <v>20248637.6109</v>
      </c>
      <c r="V299" s="47">
        <v>4169216.642</v>
      </c>
      <c r="W299" s="47">
        <v>5083862.5283000004</v>
      </c>
      <c r="X299" s="47">
        <f t="shared" si="74"/>
        <v>2541931.2641500002</v>
      </c>
      <c r="Y299" s="47">
        <f t="shared" si="77"/>
        <v>2541931.2641500002</v>
      </c>
      <c r="Z299" s="47">
        <v>86800515.813899994</v>
      </c>
      <c r="AA299" s="56">
        <f t="shared" si="67"/>
        <v>262973747.94174999</v>
      </c>
    </row>
    <row r="300" spans="1:27" ht="24.9" customHeight="1">
      <c r="A300" s="172"/>
      <c r="B300" s="167"/>
      <c r="C300" s="43">
        <v>5</v>
      </c>
      <c r="D300" s="47" t="s">
        <v>719</v>
      </c>
      <c r="E300" s="47">
        <v>127584079.0007</v>
      </c>
      <c r="F300" s="47">
        <f t="shared" si="76"/>
        <v>-4907596.13</v>
      </c>
      <c r="G300" s="47">
        <v>17313478.370999999</v>
      </c>
      <c r="H300" s="47">
        <v>3559178.8088000002</v>
      </c>
      <c r="I300" s="47">
        <v>4346926.7210999997</v>
      </c>
      <c r="J300" s="47">
        <v>0</v>
      </c>
      <c r="K300" s="47">
        <f t="shared" si="70"/>
        <v>4346926.7210999997</v>
      </c>
      <c r="L300" s="63">
        <v>78144417.801100001</v>
      </c>
      <c r="M300" s="48">
        <f t="shared" si="72"/>
        <v>226040484.57270002</v>
      </c>
      <c r="N300" s="51"/>
      <c r="O300" s="167"/>
      <c r="P300" s="53">
        <v>12</v>
      </c>
      <c r="Q300" s="167"/>
      <c r="R300" s="47" t="s">
        <v>720</v>
      </c>
      <c r="S300" s="47">
        <v>100458301.4022</v>
      </c>
      <c r="T300" s="47">
        <v>0</v>
      </c>
      <c r="U300" s="47">
        <v>13632442.5594</v>
      </c>
      <c r="V300" s="47">
        <v>2958402.0847</v>
      </c>
      <c r="W300" s="47">
        <v>3422722.3168000001</v>
      </c>
      <c r="X300" s="47">
        <f t="shared" si="74"/>
        <v>1711361.1584000001</v>
      </c>
      <c r="Y300" s="47">
        <f t="shared" si="77"/>
        <v>1711361.1584000001</v>
      </c>
      <c r="Z300" s="47">
        <v>58659220.685999997</v>
      </c>
      <c r="AA300" s="56">
        <f t="shared" si="67"/>
        <v>177419727.89070001</v>
      </c>
    </row>
    <row r="301" spans="1:27" ht="24.9" customHeight="1">
      <c r="A301" s="172"/>
      <c r="B301" s="167"/>
      <c r="C301" s="43">
        <v>6</v>
      </c>
      <c r="D301" s="47" t="s">
        <v>100</v>
      </c>
      <c r="E301" s="47">
        <v>138922855.15419999</v>
      </c>
      <c r="F301" s="47">
        <f t="shared" si="76"/>
        <v>-4907596.13</v>
      </c>
      <c r="G301" s="47">
        <v>18852178.631700002</v>
      </c>
      <c r="H301" s="47">
        <v>3754808.2385</v>
      </c>
      <c r="I301" s="47">
        <v>4733251.0088999998</v>
      </c>
      <c r="J301" s="47">
        <v>0</v>
      </c>
      <c r="K301" s="47">
        <f t="shared" si="70"/>
        <v>4733251.0088999998</v>
      </c>
      <c r="L301" s="63">
        <v>82691163.201199993</v>
      </c>
      <c r="M301" s="48">
        <f t="shared" si="72"/>
        <v>244046660.1045</v>
      </c>
      <c r="N301" s="51"/>
      <c r="O301" s="167"/>
      <c r="P301" s="53">
        <v>13</v>
      </c>
      <c r="Q301" s="167"/>
      <c r="R301" s="47" t="s">
        <v>721</v>
      </c>
      <c r="S301" s="47">
        <v>134113776.277</v>
      </c>
      <c r="T301" s="47">
        <v>0</v>
      </c>
      <c r="U301" s="47">
        <v>18199574.610300001</v>
      </c>
      <c r="V301" s="47">
        <v>3536309.7982000001</v>
      </c>
      <c r="W301" s="47">
        <v>4569400.5283000004</v>
      </c>
      <c r="X301" s="47">
        <f t="shared" si="74"/>
        <v>2284700.2641500002</v>
      </c>
      <c r="Y301" s="47">
        <f t="shared" si="77"/>
        <v>2284700.2641500002</v>
      </c>
      <c r="Z301" s="47">
        <v>72090733.732199997</v>
      </c>
      <c r="AA301" s="56">
        <f t="shared" si="67"/>
        <v>230225094.68184999</v>
      </c>
    </row>
    <row r="302" spans="1:27" ht="24.9" customHeight="1">
      <c r="A302" s="172"/>
      <c r="B302" s="167"/>
      <c r="C302" s="43">
        <v>7</v>
      </c>
      <c r="D302" s="47" t="s">
        <v>722</v>
      </c>
      <c r="E302" s="47">
        <v>108928355.91230001</v>
      </c>
      <c r="F302" s="47">
        <f t="shared" si="76"/>
        <v>-4907596.13</v>
      </c>
      <c r="G302" s="47">
        <v>14781850.125</v>
      </c>
      <c r="H302" s="47">
        <v>3030262.7414000002</v>
      </c>
      <c r="I302" s="47">
        <v>3711306.1836000001</v>
      </c>
      <c r="J302" s="47">
        <v>0</v>
      </c>
      <c r="K302" s="47">
        <f t="shared" si="70"/>
        <v>3711306.1836000001</v>
      </c>
      <c r="L302" s="63">
        <v>65851550.110699996</v>
      </c>
      <c r="M302" s="48">
        <f t="shared" si="72"/>
        <v>191395728.94300002</v>
      </c>
      <c r="N302" s="51"/>
      <c r="O302" s="167"/>
      <c r="P302" s="53">
        <v>14</v>
      </c>
      <c r="Q302" s="167"/>
      <c r="R302" s="47" t="s">
        <v>723</v>
      </c>
      <c r="S302" s="47">
        <v>133919803.4094</v>
      </c>
      <c r="T302" s="47">
        <v>0</v>
      </c>
      <c r="U302" s="47">
        <v>18173252.006700002</v>
      </c>
      <c r="V302" s="47">
        <v>3568455.9684000001</v>
      </c>
      <c r="W302" s="47">
        <v>4562791.6602999996</v>
      </c>
      <c r="X302" s="47">
        <f t="shared" si="74"/>
        <v>2281395.8301499998</v>
      </c>
      <c r="Y302" s="47">
        <f t="shared" si="77"/>
        <v>2281395.8301499998</v>
      </c>
      <c r="Z302" s="47">
        <v>72837862.892000005</v>
      </c>
      <c r="AA302" s="56">
        <f t="shared" si="67"/>
        <v>230780770.10664999</v>
      </c>
    </row>
    <row r="303" spans="1:27" ht="24.9" customHeight="1">
      <c r="A303" s="172"/>
      <c r="B303" s="167"/>
      <c r="C303" s="43">
        <v>8</v>
      </c>
      <c r="D303" s="47" t="s">
        <v>724</v>
      </c>
      <c r="E303" s="47">
        <v>116845726.4869</v>
      </c>
      <c r="F303" s="47">
        <f t="shared" si="76"/>
        <v>-4907596.13</v>
      </c>
      <c r="G303" s="47">
        <v>15856257.0975</v>
      </c>
      <c r="H303" s="47">
        <v>3309138.7370000002</v>
      </c>
      <c r="I303" s="47">
        <v>3981059.503</v>
      </c>
      <c r="J303" s="47">
        <v>0</v>
      </c>
      <c r="K303" s="47">
        <f t="shared" si="70"/>
        <v>3981059.503</v>
      </c>
      <c r="L303" s="63">
        <v>72333080.787300006</v>
      </c>
      <c r="M303" s="48">
        <f t="shared" si="72"/>
        <v>207417666.4817</v>
      </c>
      <c r="N303" s="51"/>
      <c r="O303" s="167"/>
      <c r="P303" s="53">
        <v>15</v>
      </c>
      <c r="Q303" s="167"/>
      <c r="R303" s="47" t="s">
        <v>725</v>
      </c>
      <c r="S303" s="47">
        <v>105833642.58400001</v>
      </c>
      <c r="T303" s="47">
        <v>0</v>
      </c>
      <c r="U303" s="47">
        <v>14361889.792199999</v>
      </c>
      <c r="V303" s="47">
        <v>3167719.9961999999</v>
      </c>
      <c r="W303" s="47">
        <v>3605865.9737</v>
      </c>
      <c r="X303" s="47">
        <f t="shared" si="74"/>
        <v>1802932.98685</v>
      </c>
      <c r="Y303" s="47">
        <f t="shared" si="77"/>
        <v>1802932.98685</v>
      </c>
      <c r="Z303" s="47">
        <v>63524108.613499999</v>
      </c>
      <c r="AA303" s="56">
        <f t="shared" si="67"/>
        <v>188690293.97275001</v>
      </c>
    </row>
    <row r="304" spans="1:27" ht="24.9" customHeight="1">
      <c r="A304" s="172"/>
      <c r="B304" s="167"/>
      <c r="C304" s="43">
        <v>9</v>
      </c>
      <c r="D304" s="47" t="s">
        <v>726</v>
      </c>
      <c r="E304" s="47">
        <v>106526207.4498</v>
      </c>
      <c r="F304" s="47">
        <f t="shared" si="76"/>
        <v>-4907596.13</v>
      </c>
      <c r="G304" s="47">
        <v>14455872.5745</v>
      </c>
      <c r="H304" s="47">
        <v>2959031.1438000002</v>
      </c>
      <c r="I304" s="47">
        <v>3629462.3971000002</v>
      </c>
      <c r="J304" s="47">
        <v>0</v>
      </c>
      <c r="K304" s="47">
        <f t="shared" si="70"/>
        <v>3629462.3971000002</v>
      </c>
      <c r="L304" s="63">
        <v>64196012.193599999</v>
      </c>
      <c r="M304" s="48">
        <f t="shared" si="72"/>
        <v>186858989.6288</v>
      </c>
      <c r="N304" s="51"/>
      <c r="O304" s="167"/>
      <c r="P304" s="53">
        <v>16</v>
      </c>
      <c r="Q304" s="167"/>
      <c r="R304" s="47" t="s">
        <v>727</v>
      </c>
      <c r="S304" s="47">
        <v>134851282.956</v>
      </c>
      <c r="T304" s="47">
        <v>0</v>
      </c>
      <c r="U304" s="47">
        <v>18299656.109700002</v>
      </c>
      <c r="V304" s="47">
        <v>3636426.3602999998</v>
      </c>
      <c r="W304" s="47">
        <v>4594528.1732999999</v>
      </c>
      <c r="X304" s="47">
        <f t="shared" si="74"/>
        <v>2297264.08665</v>
      </c>
      <c r="Y304" s="47">
        <f t="shared" si="77"/>
        <v>2297264.08665</v>
      </c>
      <c r="Z304" s="47">
        <v>74417605.097299993</v>
      </c>
      <c r="AA304" s="56">
        <f t="shared" si="67"/>
        <v>233502234.60994998</v>
      </c>
    </row>
    <row r="305" spans="1:27" ht="24.9" customHeight="1">
      <c r="A305" s="172"/>
      <c r="B305" s="167"/>
      <c r="C305" s="43">
        <v>10</v>
      </c>
      <c r="D305" s="47" t="s">
        <v>728</v>
      </c>
      <c r="E305" s="47">
        <v>101026622.2101</v>
      </c>
      <c r="F305" s="47">
        <f t="shared" si="76"/>
        <v>-4907596.13</v>
      </c>
      <c r="G305" s="47">
        <v>13709565.1143</v>
      </c>
      <c r="H305" s="47">
        <v>3040775.8385999999</v>
      </c>
      <c r="I305" s="47">
        <v>3442085.6233000001</v>
      </c>
      <c r="J305" s="47">
        <v>0</v>
      </c>
      <c r="K305" s="47">
        <f t="shared" si="70"/>
        <v>3442085.6233000001</v>
      </c>
      <c r="L305" s="63">
        <v>66095891.5502</v>
      </c>
      <c r="M305" s="48">
        <f t="shared" si="72"/>
        <v>182407344.20649999</v>
      </c>
      <c r="N305" s="51"/>
      <c r="O305" s="168"/>
      <c r="P305" s="53">
        <v>17</v>
      </c>
      <c r="Q305" s="168"/>
      <c r="R305" s="47" t="s">
        <v>729</v>
      </c>
      <c r="S305" s="47">
        <v>143280088.4447</v>
      </c>
      <c r="T305" s="47">
        <v>0</v>
      </c>
      <c r="U305" s="47">
        <v>19443466.078499999</v>
      </c>
      <c r="V305" s="47">
        <v>3352584.9951999998</v>
      </c>
      <c r="W305" s="47">
        <v>4881706.6323999995</v>
      </c>
      <c r="X305" s="47">
        <f t="shared" si="74"/>
        <v>2440853.3161999998</v>
      </c>
      <c r="Y305" s="47">
        <f t="shared" si="77"/>
        <v>2440853.3161999998</v>
      </c>
      <c r="Z305" s="47">
        <v>67820671.175099999</v>
      </c>
      <c r="AA305" s="56">
        <f t="shared" si="67"/>
        <v>236337664.00970003</v>
      </c>
    </row>
    <row r="306" spans="1:27" ht="24.9" customHeight="1">
      <c r="A306" s="172"/>
      <c r="B306" s="168"/>
      <c r="C306" s="43">
        <v>11</v>
      </c>
      <c r="D306" s="47" t="s">
        <v>730</v>
      </c>
      <c r="E306" s="47">
        <v>137884955.0927</v>
      </c>
      <c r="F306" s="47">
        <f t="shared" si="76"/>
        <v>-4907596.13</v>
      </c>
      <c r="G306" s="47">
        <v>18711332.999699999</v>
      </c>
      <c r="H306" s="47">
        <v>3676637.3838</v>
      </c>
      <c r="I306" s="47">
        <v>4697888.6399999997</v>
      </c>
      <c r="J306" s="47">
        <v>0</v>
      </c>
      <c r="K306" s="47">
        <f t="shared" si="70"/>
        <v>4697888.6399999997</v>
      </c>
      <c r="L306" s="63">
        <v>80874345.6866</v>
      </c>
      <c r="M306" s="48">
        <f t="shared" si="72"/>
        <v>240937563.6728</v>
      </c>
      <c r="N306" s="51"/>
      <c r="O306" s="43"/>
      <c r="P306" s="180" t="s">
        <v>731</v>
      </c>
      <c r="Q306" s="181"/>
      <c r="R306" s="48"/>
      <c r="S306" s="48">
        <f t="shared" ref="S306:W306" si="78">SUM(S289:S305)</f>
        <v>2140097480.6154001</v>
      </c>
      <c r="T306" s="48">
        <f t="shared" si="78"/>
        <v>0</v>
      </c>
      <c r="U306" s="48">
        <f t="shared" si="78"/>
        <v>290416576.52520001</v>
      </c>
      <c r="V306" s="48">
        <f t="shared" si="78"/>
        <v>59627270.417300008</v>
      </c>
      <c r="W306" s="48">
        <f t="shared" si="78"/>
        <v>72915421.715900019</v>
      </c>
      <c r="X306" s="48">
        <f t="shared" ref="X306:Z306" si="79">SUM(X289:X305)</f>
        <v>36457710.857950009</v>
      </c>
      <c r="Y306" s="48">
        <f t="shared" si="77"/>
        <v>36457710.857950009</v>
      </c>
      <c r="Z306" s="48">
        <f t="shared" si="79"/>
        <v>1214154167.7395</v>
      </c>
      <c r="AA306" s="56">
        <f t="shared" si="67"/>
        <v>3740753206.1553502</v>
      </c>
    </row>
    <row r="307" spans="1:27" ht="24.9" customHeight="1">
      <c r="A307" s="43"/>
      <c r="B307" s="179" t="s">
        <v>732</v>
      </c>
      <c r="C307" s="180"/>
      <c r="D307" s="48"/>
      <c r="E307" s="48">
        <f>SUM(E296:E306)</f>
        <v>1373579787.2419999</v>
      </c>
      <c r="F307" s="48">
        <f t="shared" ref="F307:J307" si="80">SUM(F296:F306)</f>
        <v>-53983557.430000007</v>
      </c>
      <c r="G307" s="48">
        <f t="shared" si="80"/>
        <v>186398209.89750001</v>
      </c>
      <c r="H307" s="48">
        <f t="shared" si="80"/>
        <v>37660877.8882</v>
      </c>
      <c r="I307" s="48">
        <f t="shared" si="80"/>
        <v>46799339.9067</v>
      </c>
      <c r="J307" s="48">
        <f t="shared" si="80"/>
        <v>0</v>
      </c>
      <c r="K307" s="48">
        <f t="shared" si="70"/>
        <v>46799339.9067</v>
      </c>
      <c r="L307" s="48">
        <f>SUM(L296:L306)</f>
        <v>824956509.25359988</v>
      </c>
      <c r="M307" s="48">
        <f t="shared" si="72"/>
        <v>2415411166.7579994</v>
      </c>
      <c r="N307" s="51"/>
      <c r="O307" s="166">
        <v>32</v>
      </c>
      <c r="P307" s="53">
        <v>1</v>
      </c>
      <c r="Q307" s="166" t="s">
        <v>117</v>
      </c>
      <c r="R307" s="47" t="s">
        <v>733</v>
      </c>
      <c r="S307" s="47">
        <v>95332348.624200001</v>
      </c>
      <c r="T307" s="47">
        <v>0</v>
      </c>
      <c r="U307" s="47">
        <v>12936837.9573</v>
      </c>
      <c r="V307" s="47">
        <v>3964774.4161999999</v>
      </c>
      <c r="W307" s="47">
        <v>3248075.5987999998</v>
      </c>
      <c r="X307" s="47">
        <f t="shared" si="74"/>
        <v>1624037.7993999999</v>
      </c>
      <c r="Y307" s="47">
        <f t="shared" si="77"/>
        <v>1624037.7993999999</v>
      </c>
      <c r="Z307" s="47">
        <v>158880222.55250001</v>
      </c>
      <c r="AA307" s="56">
        <f t="shared" si="67"/>
        <v>272738221.34960002</v>
      </c>
    </row>
    <row r="308" spans="1:27" ht="24.9" customHeight="1">
      <c r="A308" s="172">
        <v>16</v>
      </c>
      <c r="B308" s="166" t="s">
        <v>734</v>
      </c>
      <c r="C308" s="43">
        <v>1</v>
      </c>
      <c r="D308" s="47" t="s">
        <v>735</v>
      </c>
      <c r="E308" s="47">
        <v>107784142.0055</v>
      </c>
      <c r="F308" s="47">
        <v>0</v>
      </c>
      <c r="G308" s="47">
        <v>14626577.437799999</v>
      </c>
      <c r="H308" s="47">
        <v>3528332.2168999999</v>
      </c>
      <c r="I308" s="47">
        <v>3672321.5832000002</v>
      </c>
      <c r="J308" s="47">
        <f>I308/2</f>
        <v>1836160.7916000001</v>
      </c>
      <c r="K308" s="47">
        <f t="shared" si="70"/>
        <v>1836160.7916000001</v>
      </c>
      <c r="L308" s="63">
        <v>71477902.258499995</v>
      </c>
      <c r="M308" s="48">
        <f t="shared" si="72"/>
        <v>199253114.7103</v>
      </c>
      <c r="N308" s="51"/>
      <c r="O308" s="167"/>
      <c r="P308" s="53">
        <v>2</v>
      </c>
      <c r="Q308" s="167"/>
      <c r="R308" s="47" t="s">
        <v>736</v>
      </c>
      <c r="S308" s="47">
        <v>119110365.85169999</v>
      </c>
      <c r="T308" s="47">
        <v>0</v>
      </c>
      <c r="U308" s="47">
        <v>16163574.3204</v>
      </c>
      <c r="V308" s="47">
        <v>4471597.6541999998</v>
      </c>
      <c r="W308" s="47">
        <v>4058218.2096000002</v>
      </c>
      <c r="X308" s="47">
        <f t="shared" si="74"/>
        <v>2029109.1048000001</v>
      </c>
      <c r="Y308" s="47">
        <f t="shared" si="77"/>
        <v>2029109.1048000001</v>
      </c>
      <c r="Z308" s="47">
        <v>170659617.037</v>
      </c>
      <c r="AA308" s="56">
        <f t="shared" si="67"/>
        <v>312434263.96810001</v>
      </c>
    </row>
    <row r="309" spans="1:27" ht="24.9" customHeight="1">
      <c r="A309" s="172"/>
      <c r="B309" s="167"/>
      <c r="C309" s="43">
        <v>2</v>
      </c>
      <c r="D309" s="47" t="s">
        <v>737</v>
      </c>
      <c r="E309" s="47">
        <v>101430310.6358</v>
      </c>
      <c r="F309" s="47">
        <v>0</v>
      </c>
      <c r="G309" s="47">
        <v>13764346.642200001</v>
      </c>
      <c r="H309" s="47">
        <v>3376612.5921</v>
      </c>
      <c r="I309" s="47">
        <v>3455839.7192000002</v>
      </c>
      <c r="J309" s="47">
        <f t="shared" ref="J309:J335" si="81">I309/2</f>
        <v>1727919.8596000001</v>
      </c>
      <c r="K309" s="47">
        <f t="shared" si="70"/>
        <v>1727919.8596000001</v>
      </c>
      <c r="L309" s="63">
        <v>67951691.979000002</v>
      </c>
      <c r="M309" s="48">
        <f t="shared" si="72"/>
        <v>188250881.7087</v>
      </c>
      <c r="N309" s="51"/>
      <c r="O309" s="167"/>
      <c r="P309" s="53">
        <v>3</v>
      </c>
      <c r="Q309" s="167"/>
      <c r="R309" s="47" t="s">
        <v>738</v>
      </c>
      <c r="S309" s="47">
        <v>109725631.2543</v>
      </c>
      <c r="T309" s="47">
        <v>0</v>
      </c>
      <c r="U309" s="47">
        <v>14890042.3815</v>
      </c>
      <c r="V309" s="47">
        <v>3898931.1641000002</v>
      </c>
      <c r="W309" s="47">
        <v>3738470.2113999999</v>
      </c>
      <c r="X309" s="47">
        <f t="shared" si="74"/>
        <v>1869235.1057</v>
      </c>
      <c r="Y309" s="47">
        <f t="shared" si="77"/>
        <v>1869235.1057</v>
      </c>
      <c r="Z309" s="47">
        <v>157349918.52779999</v>
      </c>
      <c r="AA309" s="56">
        <f t="shared" si="67"/>
        <v>287733758.43340003</v>
      </c>
    </row>
    <row r="310" spans="1:27" ht="24.9" customHeight="1">
      <c r="A310" s="172"/>
      <c r="B310" s="167"/>
      <c r="C310" s="43">
        <v>3</v>
      </c>
      <c r="D310" s="47" t="s">
        <v>739</v>
      </c>
      <c r="E310" s="47">
        <v>93182969.250799999</v>
      </c>
      <c r="F310" s="47">
        <v>0</v>
      </c>
      <c r="G310" s="47">
        <v>12645161.805</v>
      </c>
      <c r="H310" s="47">
        <v>3131586.9306000001</v>
      </c>
      <c r="I310" s="47">
        <v>3174843.9342999998</v>
      </c>
      <c r="J310" s="47">
        <f t="shared" si="81"/>
        <v>1587421.9671499999</v>
      </c>
      <c r="K310" s="47">
        <f t="shared" si="70"/>
        <v>1587421.9671499999</v>
      </c>
      <c r="L310" s="63">
        <v>62256897.995800003</v>
      </c>
      <c r="M310" s="48">
        <f t="shared" si="72"/>
        <v>172804037.94935</v>
      </c>
      <c r="N310" s="51"/>
      <c r="O310" s="167"/>
      <c r="P310" s="53">
        <v>4</v>
      </c>
      <c r="Q310" s="167"/>
      <c r="R310" s="47" t="s">
        <v>740</v>
      </c>
      <c r="S310" s="47">
        <v>117129912.8863</v>
      </c>
      <c r="T310" s="47">
        <v>0</v>
      </c>
      <c r="U310" s="47">
        <v>15894821.9034</v>
      </c>
      <c r="V310" s="47">
        <v>4236104.2761000004</v>
      </c>
      <c r="W310" s="47">
        <v>3990742.0469999998</v>
      </c>
      <c r="X310" s="47">
        <f t="shared" si="74"/>
        <v>1995371.0234999999</v>
      </c>
      <c r="Y310" s="47">
        <f t="shared" si="77"/>
        <v>1995371.0234999999</v>
      </c>
      <c r="Z310" s="47">
        <v>165186368.7906</v>
      </c>
      <c r="AA310" s="56">
        <f t="shared" si="67"/>
        <v>304442578.87989998</v>
      </c>
    </row>
    <row r="311" spans="1:27" ht="24.9" customHeight="1">
      <c r="A311" s="172"/>
      <c r="B311" s="167"/>
      <c r="C311" s="43">
        <v>4</v>
      </c>
      <c r="D311" s="47" t="s">
        <v>741</v>
      </c>
      <c r="E311" s="47">
        <v>99107276.059699997</v>
      </c>
      <c r="F311" s="47">
        <v>0</v>
      </c>
      <c r="G311" s="47">
        <v>13449105.044399999</v>
      </c>
      <c r="H311" s="47">
        <v>3344067.9663</v>
      </c>
      <c r="I311" s="47">
        <v>3376691.4312</v>
      </c>
      <c r="J311" s="47">
        <f t="shared" si="81"/>
        <v>1688345.7156</v>
      </c>
      <c r="K311" s="47">
        <f t="shared" si="70"/>
        <v>1688345.7156</v>
      </c>
      <c r="L311" s="63">
        <v>67195302.064899996</v>
      </c>
      <c r="M311" s="48">
        <f t="shared" si="72"/>
        <v>184784096.85089999</v>
      </c>
      <c r="N311" s="51"/>
      <c r="O311" s="167"/>
      <c r="P311" s="53">
        <v>5</v>
      </c>
      <c r="Q311" s="167"/>
      <c r="R311" s="47" t="s">
        <v>742</v>
      </c>
      <c r="S311" s="47">
        <v>108725862.918</v>
      </c>
      <c r="T311" s="47">
        <v>0</v>
      </c>
      <c r="U311" s="47">
        <v>14754371.319599999</v>
      </c>
      <c r="V311" s="47">
        <v>4291832.8865999999</v>
      </c>
      <c r="W311" s="47">
        <v>3704407.0296</v>
      </c>
      <c r="X311" s="47">
        <f t="shared" si="74"/>
        <v>1852203.5148</v>
      </c>
      <c r="Y311" s="47">
        <f t="shared" si="77"/>
        <v>1852203.5148</v>
      </c>
      <c r="Z311" s="47">
        <v>166481592.13010001</v>
      </c>
      <c r="AA311" s="56">
        <f t="shared" si="67"/>
        <v>296105862.76910001</v>
      </c>
    </row>
    <row r="312" spans="1:27" ht="24.9" customHeight="1">
      <c r="A312" s="172"/>
      <c r="B312" s="167"/>
      <c r="C312" s="43">
        <v>5</v>
      </c>
      <c r="D312" s="47" t="s">
        <v>743</v>
      </c>
      <c r="E312" s="47">
        <v>106273357.41329999</v>
      </c>
      <c r="F312" s="47">
        <v>0</v>
      </c>
      <c r="G312" s="47">
        <v>14421560.193</v>
      </c>
      <c r="H312" s="47">
        <v>3300011.0392999998</v>
      </c>
      <c r="I312" s="47">
        <v>3620847.5257000001</v>
      </c>
      <c r="J312" s="47">
        <f t="shared" si="81"/>
        <v>1810423.7628500001</v>
      </c>
      <c r="K312" s="47">
        <f t="shared" si="70"/>
        <v>1810423.7628500001</v>
      </c>
      <c r="L312" s="63">
        <v>66171347.589000002</v>
      </c>
      <c r="M312" s="48">
        <f t="shared" si="72"/>
        <v>191976699.99744999</v>
      </c>
      <c r="N312" s="51"/>
      <c r="O312" s="167"/>
      <c r="P312" s="53">
        <v>6</v>
      </c>
      <c r="Q312" s="167"/>
      <c r="R312" s="47" t="s">
        <v>744</v>
      </c>
      <c r="S312" s="47">
        <v>108707695.01090001</v>
      </c>
      <c r="T312" s="47">
        <v>0</v>
      </c>
      <c r="U312" s="47">
        <v>14751905.888699999</v>
      </c>
      <c r="V312" s="47">
        <v>4262764.0195000004</v>
      </c>
      <c r="W312" s="47">
        <v>3703788.0266999998</v>
      </c>
      <c r="X312" s="47">
        <f t="shared" si="74"/>
        <v>1851894.0133499999</v>
      </c>
      <c r="Y312" s="47">
        <f t="shared" si="77"/>
        <v>1851894.0133499999</v>
      </c>
      <c r="Z312" s="47">
        <v>165805984.4878</v>
      </c>
      <c r="AA312" s="56">
        <f t="shared" si="67"/>
        <v>295380243.42025</v>
      </c>
    </row>
    <row r="313" spans="1:27" ht="24.9" customHeight="1">
      <c r="A313" s="172"/>
      <c r="B313" s="167"/>
      <c r="C313" s="43">
        <v>6</v>
      </c>
      <c r="D313" s="47" t="s">
        <v>745</v>
      </c>
      <c r="E313" s="47">
        <v>106629210.90009999</v>
      </c>
      <c r="F313" s="47">
        <v>0</v>
      </c>
      <c r="G313" s="47">
        <v>14469850.401000001</v>
      </c>
      <c r="H313" s="47">
        <v>3309040.6557999998</v>
      </c>
      <c r="I313" s="47">
        <v>3632971.8420000002</v>
      </c>
      <c r="J313" s="47">
        <f t="shared" si="81"/>
        <v>1816485.9210000001</v>
      </c>
      <c r="K313" s="47">
        <f t="shared" si="70"/>
        <v>1816485.9210000001</v>
      </c>
      <c r="L313" s="63">
        <v>66381210.527999997</v>
      </c>
      <c r="M313" s="48">
        <f t="shared" si="72"/>
        <v>192605798.40589997</v>
      </c>
      <c r="N313" s="51"/>
      <c r="O313" s="167"/>
      <c r="P313" s="53">
        <v>7</v>
      </c>
      <c r="Q313" s="167"/>
      <c r="R313" s="47" t="s">
        <v>746</v>
      </c>
      <c r="S313" s="47">
        <v>117814266.80840001</v>
      </c>
      <c r="T313" s="47">
        <v>0</v>
      </c>
      <c r="U313" s="47">
        <v>15987690.4398</v>
      </c>
      <c r="V313" s="47">
        <v>4473730.9239999996</v>
      </c>
      <c r="W313" s="47">
        <v>4014058.7132000001</v>
      </c>
      <c r="X313" s="47">
        <f t="shared" si="74"/>
        <v>2007029.3566000001</v>
      </c>
      <c r="Y313" s="47">
        <f t="shared" si="77"/>
        <v>2007029.3566000001</v>
      </c>
      <c r="Z313" s="47">
        <v>170709197.69069999</v>
      </c>
      <c r="AA313" s="56">
        <f t="shared" si="67"/>
        <v>310991915.21950001</v>
      </c>
    </row>
    <row r="314" spans="1:27" ht="24.9" customHeight="1">
      <c r="A314" s="172"/>
      <c r="B314" s="167"/>
      <c r="C314" s="43">
        <v>7</v>
      </c>
      <c r="D314" s="47" t="s">
        <v>747</v>
      </c>
      <c r="E314" s="47">
        <v>95438767.604900002</v>
      </c>
      <c r="F314" s="47">
        <v>0</v>
      </c>
      <c r="G314" s="47">
        <v>12951279.279300001</v>
      </c>
      <c r="H314" s="47">
        <v>3069139.7459999998</v>
      </c>
      <c r="I314" s="47">
        <v>3251701.4084000001</v>
      </c>
      <c r="J314" s="47">
        <f t="shared" si="81"/>
        <v>1625850.7042</v>
      </c>
      <c r="K314" s="47">
        <f t="shared" si="70"/>
        <v>1625850.7042</v>
      </c>
      <c r="L314" s="63">
        <v>60805524.092100002</v>
      </c>
      <c r="M314" s="48">
        <f t="shared" si="72"/>
        <v>173890561.42650002</v>
      </c>
      <c r="N314" s="51"/>
      <c r="O314" s="167"/>
      <c r="P314" s="53">
        <v>8</v>
      </c>
      <c r="Q314" s="167"/>
      <c r="R314" s="47" t="s">
        <v>748</v>
      </c>
      <c r="S314" s="47">
        <v>114139738.6279</v>
      </c>
      <c r="T314" s="47">
        <v>0</v>
      </c>
      <c r="U314" s="47">
        <v>15489047.783399999</v>
      </c>
      <c r="V314" s="47">
        <v>4112736.2984000002</v>
      </c>
      <c r="W314" s="47">
        <v>3888863.5934000001</v>
      </c>
      <c r="X314" s="47">
        <f t="shared" si="74"/>
        <v>1944431.7967000001</v>
      </c>
      <c r="Y314" s="47">
        <f t="shared" si="77"/>
        <v>1944431.7967000001</v>
      </c>
      <c r="Z314" s="47">
        <v>162319096.7956</v>
      </c>
      <c r="AA314" s="56">
        <f t="shared" si="67"/>
        <v>298005051.30199999</v>
      </c>
    </row>
    <row r="315" spans="1:27" ht="24.9" customHeight="1">
      <c r="A315" s="172"/>
      <c r="B315" s="167"/>
      <c r="C315" s="43">
        <v>8</v>
      </c>
      <c r="D315" s="47" t="s">
        <v>749</v>
      </c>
      <c r="E315" s="47">
        <v>101089421.1692</v>
      </c>
      <c r="F315" s="47">
        <v>0</v>
      </c>
      <c r="G315" s="47">
        <v>13718087.0901</v>
      </c>
      <c r="H315" s="47">
        <v>3244288.5589000001</v>
      </c>
      <c r="I315" s="47">
        <v>3444225.2527000001</v>
      </c>
      <c r="J315" s="47">
        <f t="shared" si="81"/>
        <v>1722112.62635</v>
      </c>
      <c r="K315" s="47">
        <f t="shared" si="70"/>
        <v>1722112.62635</v>
      </c>
      <c r="L315" s="63">
        <v>64876266.7227</v>
      </c>
      <c r="M315" s="48">
        <f t="shared" si="72"/>
        <v>184650176.16725001</v>
      </c>
      <c r="N315" s="51"/>
      <c r="O315" s="167"/>
      <c r="P315" s="53">
        <v>9</v>
      </c>
      <c r="Q315" s="167"/>
      <c r="R315" s="47" t="s">
        <v>750</v>
      </c>
      <c r="S315" s="47">
        <v>108869532.5553</v>
      </c>
      <c r="T315" s="47">
        <v>0</v>
      </c>
      <c r="U315" s="47">
        <v>14773867.648499999</v>
      </c>
      <c r="V315" s="47">
        <v>4180271.4542</v>
      </c>
      <c r="W315" s="47">
        <v>3709302.0095000002</v>
      </c>
      <c r="X315" s="47">
        <f t="shared" si="74"/>
        <v>1854651.0047500001</v>
      </c>
      <c r="Y315" s="47">
        <f t="shared" si="77"/>
        <v>1854651.0047500001</v>
      </c>
      <c r="Z315" s="47">
        <v>163888723.40779999</v>
      </c>
      <c r="AA315" s="56">
        <f t="shared" si="67"/>
        <v>293567046.07054996</v>
      </c>
    </row>
    <row r="316" spans="1:27" ht="24.9" customHeight="1">
      <c r="A316" s="172"/>
      <c r="B316" s="167"/>
      <c r="C316" s="43">
        <v>9</v>
      </c>
      <c r="D316" s="47" t="s">
        <v>751</v>
      </c>
      <c r="E316" s="47">
        <v>113733774.6593</v>
      </c>
      <c r="F316" s="47">
        <v>0</v>
      </c>
      <c r="G316" s="47">
        <v>15433957.458000001</v>
      </c>
      <c r="H316" s="47">
        <v>3547237.4016999998</v>
      </c>
      <c r="I316" s="47">
        <v>3875031.9638</v>
      </c>
      <c r="J316" s="47">
        <f t="shared" si="81"/>
        <v>1937515.9819</v>
      </c>
      <c r="K316" s="47">
        <f t="shared" si="70"/>
        <v>1937515.9819</v>
      </c>
      <c r="L316" s="63">
        <v>71917289.430299997</v>
      </c>
      <c r="M316" s="48">
        <f t="shared" si="72"/>
        <v>206569774.9312</v>
      </c>
      <c r="N316" s="51"/>
      <c r="O316" s="167"/>
      <c r="P316" s="53">
        <v>10</v>
      </c>
      <c r="Q316" s="167"/>
      <c r="R316" s="47" t="s">
        <v>752</v>
      </c>
      <c r="S316" s="47">
        <v>127667049.1397</v>
      </c>
      <c r="T316" s="47">
        <v>0</v>
      </c>
      <c r="U316" s="47">
        <v>17324737.625399999</v>
      </c>
      <c r="V316" s="47">
        <v>4471775.4266999997</v>
      </c>
      <c r="W316" s="47">
        <v>4349753.5988999996</v>
      </c>
      <c r="X316" s="47">
        <f t="shared" si="74"/>
        <v>2174876.7994499998</v>
      </c>
      <c r="Y316" s="47">
        <f t="shared" si="77"/>
        <v>2174876.7994499998</v>
      </c>
      <c r="Z316" s="47">
        <v>170663748.75819999</v>
      </c>
      <c r="AA316" s="56">
        <f t="shared" si="67"/>
        <v>322302187.74944997</v>
      </c>
    </row>
    <row r="317" spans="1:27" ht="24.9" customHeight="1">
      <c r="A317" s="172"/>
      <c r="B317" s="167"/>
      <c r="C317" s="43">
        <v>10</v>
      </c>
      <c r="D317" s="47" t="s">
        <v>753</v>
      </c>
      <c r="E317" s="47">
        <v>100524739.06910001</v>
      </c>
      <c r="F317" s="47">
        <v>0</v>
      </c>
      <c r="G317" s="47">
        <v>13641458.3169</v>
      </c>
      <c r="H317" s="47">
        <v>3337171.6197000002</v>
      </c>
      <c r="I317" s="47">
        <v>3424985.9196000001</v>
      </c>
      <c r="J317" s="47">
        <f t="shared" si="81"/>
        <v>1712492.9598000001</v>
      </c>
      <c r="K317" s="47">
        <f t="shared" si="70"/>
        <v>1712492.9598000001</v>
      </c>
      <c r="L317" s="63">
        <v>67035019.7795</v>
      </c>
      <c r="M317" s="48">
        <f t="shared" si="72"/>
        <v>186250881.745</v>
      </c>
      <c r="N317" s="51"/>
      <c r="O317" s="167"/>
      <c r="P317" s="53">
        <v>11</v>
      </c>
      <c r="Q317" s="167"/>
      <c r="R317" s="47" t="s">
        <v>754</v>
      </c>
      <c r="S317" s="47">
        <v>113700311.154</v>
      </c>
      <c r="T317" s="47">
        <v>0</v>
      </c>
      <c r="U317" s="47">
        <v>15429416.376</v>
      </c>
      <c r="V317" s="47">
        <v>4345336.2758999998</v>
      </c>
      <c r="W317" s="47">
        <v>3873891.8213999998</v>
      </c>
      <c r="X317" s="47">
        <f t="shared" si="74"/>
        <v>1936945.9106999999</v>
      </c>
      <c r="Y317" s="47">
        <f t="shared" si="77"/>
        <v>1936945.9106999999</v>
      </c>
      <c r="Z317" s="47">
        <v>167725097.71869999</v>
      </c>
      <c r="AA317" s="56">
        <f t="shared" si="67"/>
        <v>303137107.43529999</v>
      </c>
    </row>
    <row r="318" spans="1:27" ht="24.9" customHeight="1">
      <c r="A318" s="172"/>
      <c r="B318" s="167"/>
      <c r="C318" s="43">
        <v>11</v>
      </c>
      <c r="D318" s="47" t="s">
        <v>755</v>
      </c>
      <c r="E318" s="47">
        <v>123993046.66599999</v>
      </c>
      <c r="F318" s="47">
        <v>0</v>
      </c>
      <c r="G318" s="47">
        <v>16826166.308699999</v>
      </c>
      <c r="H318" s="47">
        <v>3785201.2042999999</v>
      </c>
      <c r="I318" s="47">
        <v>4224576.3892999999</v>
      </c>
      <c r="J318" s="47">
        <f t="shared" si="81"/>
        <v>2112288.19465</v>
      </c>
      <c r="K318" s="47">
        <f t="shared" si="70"/>
        <v>2112288.19465</v>
      </c>
      <c r="L318" s="63">
        <v>77447954.353200004</v>
      </c>
      <c r="M318" s="48">
        <f t="shared" si="72"/>
        <v>224164656.72684997</v>
      </c>
      <c r="N318" s="51"/>
      <c r="O318" s="167"/>
      <c r="P318" s="53">
        <v>12</v>
      </c>
      <c r="Q318" s="167"/>
      <c r="R318" s="47" t="s">
        <v>756</v>
      </c>
      <c r="S318" s="47">
        <v>108820951.50650001</v>
      </c>
      <c r="T318" s="47">
        <v>0</v>
      </c>
      <c r="U318" s="47">
        <v>14767275.0789</v>
      </c>
      <c r="V318" s="47">
        <v>4105637.659</v>
      </c>
      <c r="W318" s="47">
        <v>3707646.8023999999</v>
      </c>
      <c r="X318" s="47">
        <f t="shared" si="74"/>
        <v>1853823.4012</v>
      </c>
      <c r="Y318" s="47">
        <f t="shared" si="77"/>
        <v>1853823.4012</v>
      </c>
      <c r="Z318" s="47">
        <v>162154112.89649999</v>
      </c>
      <c r="AA318" s="56">
        <f t="shared" ref="AA318:AA381" si="82">S318+T318+U318+V318+W318-X318+Z318</f>
        <v>291701800.54209995</v>
      </c>
    </row>
    <row r="319" spans="1:27" ht="24.9" customHeight="1">
      <c r="A319" s="172"/>
      <c r="B319" s="167"/>
      <c r="C319" s="43">
        <v>12</v>
      </c>
      <c r="D319" s="47" t="s">
        <v>757</v>
      </c>
      <c r="E319" s="47">
        <v>105306722.04700001</v>
      </c>
      <c r="F319" s="47">
        <v>0</v>
      </c>
      <c r="G319" s="47">
        <v>14290385.357999999</v>
      </c>
      <c r="H319" s="47">
        <v>3309365.5502999998</v>
      </c>
      <c r="I319" s="47">
        <v>3587913.2207999998</v>
      </c>
      <c r="J319" s="47">
        <f t="shared" si="81"/>
        <v>1793956.6103999999</v>
      </c>
      <c r="K319" s="47">
        <f t="shared" si="70"/>
        <v>1793956.6103999999</v>
      </c>
      <c r="L319" s="63">
        <v>66388761.604599997</v>
      </c>
      <c r="M319" s="48">
        <f t="shared" si="72"/>
        <v>191089191.17030001</v>
      </c>
      <c r="N319" s="51"/>
      <c r="O319" s="167"/>
      <c r="P319" s="53">
        <v>13</v>
      </c>
      <c r="Q319" s="167"/>
      <c r="R319" s="47" t="s">
        <v>758</v>
      </c>
      <c r="S319" s="47">
        <v>129189384.0271</v>
      </c>
      <c r="T319" s="47">
        <v>0</v>
      </c>
      <c r="U319" s="47">
        <v>17531322.2751</v>
      </c>
      <c r="V319" s="47">
        <v>4746176.4595999997</v>
      </c>
      <c r="W319" s="47">
        <v>4401621.1880999999</v>
      </c>
      <c r="X319" s="47">
        <f t="shared" si="74"/>
        <v>2200810.59405</v>
      </c>
      <c r="Y319" s="47">
        <f t="shared" si="77"/>
        <v>2200810.59405</v>
      </c>
      <c r="Z319" s="47">
        <v>177041274.04069999</v>
      </c>
      <c r="AA319" s="56">
        <f t="shared" si="82"/>
        <v>330708967.39655</v>
      </c>
    </row>
    <row r="320" spans="1:27" ht="24.9" customHeight="1">
      <c r="A320" s="172"/>
      <c r="B320" s="167"/>
      <c r="C320" s="43">
        <v>13</v>
      </c>
      <c r="D320" s="47" t="s">
        <v>759</v>
      </c>
      <c r="E320" s="47">
        <v>95131366.158299997</v>
      </c>
      <c r="F320" s="47">
        <v>0</v>
      </c>
      <c r="G320" s="47">
        <v>12909564.1338</v>
      </c>
      <c r="H320" s="47">
        <v>3218505.4177999999</v>
      </c>
      <c r="I320" s="47">
        <v>3241227.9038999998</v>
      </c>
      <c r="J320" s="47">
        <f t="shared" si="81"/>
        <v>1620613.9519499999</v>
      </c>
      <c r="K320" s="47">
        <f t="shared" si="70"/>
        <v>1620613.9519499999</v>
      </c>
      <c r="L320" s="63">
        <v>64277024.684900001</v>
      </c>
      <c r="M320" s="48">
        <f t="shared" si="72"/>
        <v>177157074.34674999</v>
      </c>
      <c r="N320" s="51"/>
      <c r="O320" s="167"/>
      <c r="P320" s="53">
        <v>14</v>
      </c>
      <c r="Q320" s="167"/>
      <c r="R320" s="47" t="s">
        <v>760</v>
      </c>
      <c r="S320" s="47">
        <v>158206412.3423</v>
      </c>
      <c r="T320" s="47">
        <v>0</v>
      </c>
      <c r="U320" s="47">
        <v>21469005.5352</v>
      </c>
      <c r="V320" s="47">
        <v>5791797.4632999999</v>
      </c>
      <c r="W320" s="47">
        <v>5390262.5358999996</v>
      </c>
      <c r="X320" s="47">
        <f t="shared" si="74"/>
        <v>2695131.2679499998</v>
      </c>
      <c r="Y320" s="47">
        <f t="shared" si="77"/>
        <v>2695131.2679499998</v>
      </c>
      <c r="Z320" s="47">
        <v>201343202.92160001</v>
      </c>
      <c r="AA320" s="56">
        <f t="shared" si="82"/>
        <v>389505549.53034997</v>
      </c>
    </row>
    <row r="321" spans="1:27" ht="24.9" customHeight="1">
      <c r="A321" s="172"/>
      <c r="B321" s="167"/>
      <c r="C321" s="43">
        <v>14</v>
      </c>
      <c r="D321" s="47" t="s">
        <v>761</v>
      </c>
      <c r="E321" s="47">
        <v>92578314.492599994</v>
      </c>
      <c r="F321" s="47">
        <v>0</v>
      </c>
      <c r="G321" s="47">
        <v>12563108.6424</v>
      </c>
      <c r="H321" s="47">
        <v>3116513.0495000002</v>
      </c>
      <c r="I321" s="47">
        <v>3154242.6891999999</v>
      </c>
      <c r="J321" s="47">
        <f t="shared" si="81"/>
        <v>1577121.3446</v>
      </c>
      <c r="K321" s="47">
        <f t="shared" si="70"/>
        <v>1577121.3446</v>
      </c>
      <c r="L321" s="63">
        <v>61906556.538199998</v>
      </c>
      <c r="M321" s="48">
        <f t="shared" si="72"/>
        <v>171741614.06729999</v>
      </c>
      <c r="N321" s="51"/>
      <c r="O321" s="167"/>
      <c r="P321" s="53">
        <v>15</v>
      </c>
      <c r="Q321" s="167"/>
      <c r="R321" s="47" t="s">
        <v>762</v>
      </c>
      <c r="S321" s="47">
        <v>127726884.5112</v>
      </c>
      <c r="T321" s="47">
        <v>0</v>
      </c>
      <c r="U321" s="47">
        <v>17332857.4362</v>
      </c>
      <c r="V321" s="47">
        <v>4677341.7255999995</v>
      </c>
      <c r="W321" s="47">
        <v>4351792.2631999999</v>
      </c>
      <c r="X321" s="47">
        <f t="shared" si="74"/>
        <v>2175896.1316</v>
      </c>
      <c r="Y321" s="47">
        <f t="shared" si="77"/>
        <v>2175896.1316</v>
      </c>
      <c r="Z321" s="47">
        <v>175441443.12239999</v>
      </c>
      <c r="AA321" s="56">
        <f t="shared" si="82"/>
        <v>327354422.92700005</v>
      </c>
    </row>
    <row r="322" spans="1:27" ht="24.9" customHeight="1">
      <c r="A322" s="172"/>
      <c r="B322" s="167"/>
      <c r="C322" s="43">
        <v>15</v>
      </c>
      <c r="D322" s="47" t="s">
        <v>763</v>
      </c>
      <c r="E322" s="47">
        <v>82472603.065400004</v>
      </c>
      <c r="F322" s="47">
        <v>0</v>
      </c>
      <c r="G322" s="47">
        <v>11191738.3464</v>
      </c>
      <c r="H322" s="47">
        <v>2820307.3012000001</v>
      </c>
      <c r="I322" s="47">
        <v>2809930.2404999998</v>
      </c>
      <c r="J322" s="47">
        <f t="shared" si="81"/>
        <v>1404965.1202499999</v>
      </c>
      <c r="K322" s="47">
        <f t="shared" si="70"/>
        <v>1404965.1202499999</v>
      </c>
      <c r="L322" s="63">
        <v>55022254.2874</v>
      </c>
      <c r="M322" s="48">
        <f t="shared" si="72"/>
        <v>152911868.12064999</v>
      </c>
      <c r="N322" s="51"/>
      <c r="O322" s="167"/>
      <c r="P322" s="53">
        <v>16</v>
      </c>
      <c r="Q322" s="167"/>
      <c r="R322" s="47" t="s">
        <v>764</v>
      </c>
      <c r="S322" s="47">
        <v>128887625.6327</v>
      </c>
      <c r="T322" s="47">
        <v>0</v>
      </c>
      <c r="U322" s="47">
        <v>17490372.9069</v>
      </c>
      <c r="V322" s="47">
        <v>4683606.6732999999</v>
      </c>
      <c r="W322" s="47">
        <v>4391339.9572999999</v>
      </c>
      <c r="X322" s="47">
        <f t="shared" si="74"/>
        <v>2195669.9786499999</v>
      </c>
      <c r="Y322" s="47">
        <f t="shared" si="77"/>
        <v>2195669.9786499999</v>
      </c>
      <c r="Z322" s="47">
        <v>175587050.67410001</v>
      </c>
      <c r="AA322" s="56">
        <f t="shared" si="82"/>
        <v>328844325.86565</v>
      </c>
    </row>
    <row r="323" spans="1:27" ht="24.9" customHeight="1">
      <c r="A323" s="172"/>
      <c r="B323" s="167"/>
      <c r="C323" s="43">
        <v>16</v>
      </c>
      <c r="D323" s="47" t="s">
        <v>765</v>
      </c>
      <c r="E323" s="47">
        <v>89399224.588799998</v>
      </c>
      <c r="F323" s="47">
        <v>0</v>
      </c>
      <c r="G323" s="47">
        <v>12131698.1982</v>
      </c>
      <c r="H323" s="47">
        <v>3053017.6201999998</v>
      </c>
      <c r="I323" s="47">
        <v>3045927.6860000002</v>
      </c>
      <c r="J323" s="47">
        <f t="shared" si="81"/>
        <v>1522963.8430000001</v>
      </c>
      <c r="K323" s="47">
        <f t="shared" si="70"/>
        <v>1522963.8430000001</v>
      </c>
      <c r="L323" s="63">
        <v>60430819.726999998</v>
      </c>
      <c r="M323" s="48">
        <f t="shared" si="72"/>
        <v>166537723.9772</v>
      </c>
      <c r="N323" s="51"/>
      <c r="O323" s="167"/>
      <c r="P323" s="53">
        <v>17</v>
      </c>
      <c r="Q323" s="167"/>
      <c r="R323" s="47" t="s">
        <v>766</v>
      </c>
      <c r="S323" s="47">
        <v>88551555.925999999</v>
      </c>
      <c r="T323" s="47">
        <v>0</v>
      </c>
      <c r="U323" s="47">
        <v>12016667.442299999</v>
      </c>
      <c r="V323" s="47">
        <v>3400414.1924999999</v>
      </c>
      <c r="W323" s="47">
        <v>3017046.7031999999</v>
      </c>
      <c r="X323" s="47">
        <f t="shared" si="74"/>
        <v>1508523.3515999999</v>
      </c>
      <c r="Y323" s="47">
        <f t="shared" si="77"/>
        <v>1508523.3515999999</v>
      </c>
      <c r="Z323" s="47">
        <v>145763575.15149999</v>
      </c>
      <c r="AA323" s="56">
        <f t="shared" si="82"/>
        <v>251240736.06389996</v>
      </c>
    </row>
    <row r="324" spans="1:27" ht="24.9" customHeight="1">
      <c r="A324" s="172"/>
      <c r="B324" s="167"/>
      <c r="C324" s="43">
        <v>17</v>
      </c>
      <c r="D324" s="47" t="s">
        <v>767</v>
      </c>
      <c r="E324" s="47">
        <v>104951482.8915</v>
      </c>
      <c r="F324" s="47">
        <v>0</v>
      </c>
      <c r="G324" s="47">
        <v>14242178.5173</v>
      </c>
      <c r="H324" s="47">
        <v>3205619.9774000002</v>
      </c>
      <c r="I324" s="47">
        <v>3575809.8456000001</v>
      </c>
      <c r="J324" s="47">
        <f t="shared" si="81"/>
        <v>1787904.9228000001</v>
      </c>
      <c r="K324" s="47">
        <f t="shared" si="70"/>
        <v>1787904.9228000001</v>
      </c>
      <c r="L324" s="63">
        <v>63977546.1391</v>
      </c>
      <c r="M324" s="48">
        <f t="shared" si="72"/>
        <v>188164732.44809997</v>
      </c>
      <c r="N324" s="51"/>
      <c r="O324" s="167"/>
      <c r="P324" s="53">
        <v>18</v>
      </c>
      <c r="Q324" s="167"/>
      <c r="R324" s="47" t="s">
        <v>768</v>
      </c>
      <c r="S324" s="47">
        <v>108963067.8176</v>
      </c>
      <c r="T324" s="47">
        <v>0</v>
      </c>
      <c r="U324" s="47">
        <v>14786560.6161</v>
      </c>
      <c r="V324" s="47">
        <v>4303639.432</v>
      </c>
      <c r="W324" s="47">
        <v>3712488.8486000001</v>
      </c>
      <c r="X324" s="47">
        <f t="shared" si="74"/>
        <v>1856244.4243000001</v>
      </c>
      <c r="Y324" s="47">
        <f t="shared" si="77"/>
        <v>1856244.4243000001</v>
      </c>
      <c r="Z324" s="47">
        <v>166755995.40270001</v>
      </c>
      <c r="AA324" s="56">
        <f t="shared" si="82"/>
        <v>296665507.69270003</v>
      </c>
    </row>
    <row r="325" spans="1:27" ht="24.9" customHeight="1">
      <c r="A325" s="172"/>
      <c r="B325" s="167"/>
      <c r="C325" s="43">
        <v>18</v>
      </c>
      <c r="D325" s="47" t="s">
        <v>769</v>
      </c>
      <c r="E325" s="47">
        <v>113597630.5196</v>
      </c>
      <c r="F325" s="47">
        <v>0</v>
      </c>
      <c r="G325" s="47">
        <v>15415482.3585</v>
      </c>
      <c r="H325" s="47">
        <v>3447942.2711</v>
      </c>
      <c r="I325" s="47">
        <v>3870393.3908000002</v>
      </c>
      <c r="J325" s="47">
        <f t="shared" si="81"/>
        <v>1935196.6954000001</v>
      </c>
      <c r="K325" s="47">
        <f t="shared" si="70"/>
        <v>1935196.6954000001</v>
      </c>
      <c r="L325" s="63">
        <v>69609509.466399997</v>
      </c>
      <c r="M325" s="48">
        <f t="shared" si="72"/>
        <v>204005761.31100002</v>
      </c>
      <c r="N325" s="51"/>
      <c r="O325" s="167"/>
      <c r="P325" s="53">
        <v>19</v>
      </c>
      <c r="Q325" s="167"/>
      <c r="R325" s="47" t="s">
        <v>770</v>
      </c>
      <c r="S325" s="47">
        <v>86363974.752299994</v>
      </c>
      <c r="T325" s="47">
        <v>0</v>
      </c>
      <c r="U325" s="47">
        <v>11719807.2093</v>
      </c>
      <c r="V325" s="47">
        <v>3557853.1874000002</v>
      </c>
      <c r="W325" s="47">
        <v>2942513.4563000002</v>
      </c>
      <c r="X325" s="47">
        <f t="shared" si="74"/>
        <v>1471256.7281500001</v>
      </c>
      <c r="Y325" s="47">
        <f t="shared" si="77"/>
        <v>1471256.7281500001</v>
      </c>
      <c r="Z325" s="47">
        <v>149422712.87310001</v>
      </c>
      <c r="AA325" s="56">
        <f t="shared" si="82"/>
        <v>252535604.75025001</v>
      </c>
    </row>
    <row r="326" spans="1:27" ht="24.9" customHeight="1">
      <c r="A326" s="172"/>
      <c r="B326" s="167"/>
      <c r="C326" s="43">
        <v>19</v>
      </c>
      <c r="D326" s="47" t="s">
        <v>771</v>
      </c>
      <c r="E326" s="47">
        <v>99528146.815899998</v>
      </c>
      <c r="F326" s="47">
        <v>0</v>
      </c>
      <c r="G326" s="47">
        <v>13506218.257200001</v>
      </c>
      <c r="H326" s="47">
        <v>3139592.8226999999</v>
      </c>
      <c r="I326" s="47">
        <v>3391030.9478000002</v>
      </c>
      <c r="J326" s="47">
        <f t="shared" si="81"/>
        <v>1695515.4739000001</v>
      </c>
      <c r="K326" s="47">
        <f t="shared" si="70"/>
        <v>1695515.4739000001</v>
      </c>
      <c r="L326" s="63">
        <v>62442967.920100003</v>
      </c>
      <c r="M326" s="48">
        <f t="shared" si="72"/>
        <v>180312441.28979999</v>
      </c>
      <c r="N326" s="51"/>
      <c r="O326" s="167"/>
      <c r="P326" s="53">
        <v>20</v>
      </c>
      <c r="Q326" s="167"/>
      <c r="R326" s="47" t="s">
        <v>772</v>
      </c>
      <c r="S326" s="47">
        <v>93417268.649100006</v>
      </c>
      <c r="T326" s="47">
        <v>0</v>
      </c>
      <c r="U326" s="47">
        <v>12676956.818700001</v>
      </c>
      <c r="V326" s="47">
        <v>3871376.4282</v>
      </c>
      <c r="W326" s="47">
        <v>3182826.7645999999</v>
      </c>
      <c r="X326" s="47">
        <f t="shared" si="74"/>
        <v>1591413.3822999999</v>
      </c>
      <c r="Y326" s="47">
        <f t="shared" si="77"/>
        <v>1591413.3822999999</v>
      </c>
      <c r="Z326" s="47">
        <v>156709501.7518</v>
      </c>
      <c r="AA326" s="56">
        <f t="shared" si="82"/>
        <v>268266517.03009999</v>
      </c>
    </row>
    <row r="327" spans="1:27" ht="24.9" customHeight="1">
      <c r="A327" s="172"/>
      <c r="B327" s="167"/>
      <c r="C327" s="43">
        <v>20</v>
      </c>
      <c r="D327" s="47" t="s">
        <v>773</v>
      </c>
      <c r="E327" s="47">
        <v>88420333.418300003</v>
      </c>
      <c r="F327" s="47">
        <v>0</v>
      </c>
      <c r="G327" s="47">
        <v>11998860.2193</v>
      </c>
      <c r="H327" s="47">
        <v>2937361.2905000001</v>
      </c>
      <c r="I327" s="47">
        <v>3012575.8065999998</v>
      </c>
      <c r="J327" s="47">
        <f t="shared" si="81"/>
        <v>1506287.9032999999</v>
      </c>
      <c r="K327" s="47">
        <f t="shared" si="70"/>
        <v>1506287.9032999999</v>
      </c>
      <c r="L327" s="63">
        <v>57742778.945500001</v>
      </c>
      <c r="M327" s="48">
        <f t="shared" si="72"/>
        <v>162605621.77689999</v>
      </c>
      <c r="N327" s="51"/>
      <c r="O327" s="167"/>
      <c r="P327" s="53">
        <v>21</v>
      </c>
      <c r="Q327" s="167"/>
      <c r="R327" s="47" t="s">
        <v>774</v>
      </c>
      <c r="S327" s="47">
        <v>96483035.461899996</v>
      </c>
      <c r="T327" s="47">
        <v>0</v>
      </c>
      <c r="U327" s="47">
        <v>13092989.0364</v>
      </c>
      <c r="V327" s="47">
        <v>3694682.8336</v>
      </c>
      <c r="W327" s="47">
        <v>3287280.7311999998</v>
      </c>
      <c r="X327" s="47">
        <f t="shared" si="74"/>
        <v>1643640.3655999999</v>
      </c>
      <c r="Y327" s="47">
        <f t="shared" si="77"/>
        <v>1643640.3655999999</v>
      </c>
      <c r="Z327" s="47">
        <v>152602855.8892</v>
      </c>
      <c r="AA327" s="56">
        <f t="shared" si="82"/>
        <v>267517203.58669999</v>
      </c>
    </row>
    <row r="328" spans="1:27" ht="24.9" customHeight="1">
      <c r="A328" s="172"/>
      <c r="B328" s="167"/>
      <c r="C328" s="43">
        <v>21</v>
      </c>
      <c r="D328" s="47" t="s">
        <v>775</v>
      </c>
      <c r="E328" s="47">
        <v>97250216.753999993</v>
      </c>
      <c r="F328" s="47">
        <v>0</v>
      </c>
      <c r="G328" s="47">
        <v>13197097.455</v>
      </c>
      <c r="H328" s="47">
        <v>3203836.1224000002</v>
      </c>
      <c r="I328" s="47">
        <v>3313419.4238</v>
      </c>
      <c r="J328" s="47">
        <f t="shared" si="81"/>
        <v>1656709.7119</v>
      </c>
      <c r="K328" s="47">
        <f t="shared" si="70"/>
        <v>1656709.7119</v>
      </c>
      <c r="L328" s="63">
        <v>63936086.454599999</v>
      </c>
      <c r="M328" s="48">
        <f t="shared" si="72"/>
        <v>179243946.49790001</v>
      </c>
      <c r="N328" s="51"/>
      <c r="O328" s="167"/>
      <c r="P328" s="53">
        <v>22</v>
      </c>
      <c r="Q328" s="167"/>
      <c r="R328" s="47" t="s">
        <v>776</v>
      </c>
      <c r="S328" s="47">
        <v>179181524.3082</v>
      </c>
      <c r="T328" s="47">
        <v>0</v>
      </c>
      <c r="U328" s="47">
        <v>24315380.648699999</v>
      </c>
      <c r="V328" s="47">
        <v>6259682.3958999999</v>
      </c>
      <c r="W328" s="47">
        <v>6104907.1495000003</v>
      </c>
      <c r="X328" s="47">
        <f t="shared" si="74"/>
        <v>3052453.5747500001</v>
      </c>
      <c r="Y328" s="47">
        <f t="shared" si="77"/>
        <v>3052453.5747500001</v>
      </c>
      <c r="Z328" s="47">
        <v>212217608.00420001</v>
      </c>
      <c r="AA328" s="56">
        <f t="shared" si="82"/>
        <v>425026648.93175006</v>
      </c>
    </row>
    <row r="329" spans="1:27" ht="24.9" customHeight="1">
      <c r="A329" s="172"/>
      <c r="B329" s="167"/>
      <c r="C329" s="43">
        <v>22</v>
      </c>
      <c r="D329" s="47" t="s">
        <v>777</v>
      </c>
      <c r="E329" s="47">
        <v>94603368.478300005</v>
      </c>
      <c r="F329" s="47">
        <v>0</v>
      </c>
      <c r="G329" s="47">
        <v>12837913.529100001</v>
      </c>
      <c r="H329" s="47">
        <v>3064597.3524000002</v>
      </c>
      <c r="I329" s="47">
        <v>3223238.4558999999</v>
      </c>
      <c r="J329" s="47">
        <f t="shared" si="81"/>
        <v>1611619.22795</v>
      </c>
      <c r="K329" s="47">
        <f t="shared" si="70"/>
        <v>1611619.22795</v>
      </c>
      <c r="L329" s="63">
        <v>60699951.4934</v>
      </c>
      <c r="M329" s="48">
        <f t="shared" si="72"/>
        <v>172817450.08115</v>
      </c>
      <c r="N329" s="51"/>
      <c r="O329" s="168"/>
      <c r="P329" s="53">
        <v>23</v>
      </c>
      <c r="Q329" s="168"/>
      <c r="R329" s="47" t="s">
        <v>778</v>
      </c>
      <c r="S329" s="47">
        <v>106055067.82600001</v>
      </c>
      <c r="T329" s="47">
        <v>0</v>
      </c>
      <c r="U329" s="47">
        <v>14391937.7499</v>
      </c>
      <c r="V329" s="47">
        <v>3664706.7138</v>
      </c>
      <c r="W329" s="47">
        <v>3613410.1625000001</v>
      </c>
      <c r="X329" s="47">
        <f t="shared" si="74"/>
        <v>1806705.08125</v>
      </c>
      <c r="Y329" s="47">
        <f t="shared" si="77"/>
        <v>1806705.08125</v>
      </c>
      <c r="Z329" s="47">
        <v>151906162.22189999</v>
      </c>
      <c r="AA329" s="56">
        <f t="shared" si="82"/>
        <v>277824579.59284997</v>
      </c>
    </row>
    <row r="330" spans="1:27" ht="24.9" customHeight="1">
      <c r="A330" s="172"/>
      <c r="B330" s="167"/>
      <c r="C330" s="43">
        <v>23</v>
      </c>
      <c r="D330" s="47" t="s">
        <v>779</v>
      </c>
      <c r="E330" s="47">
        <v>91505870.391800001</v>
      </c>
      <c r="F330" s="47">
        <v>0</v>
      </c>
      <c r="G330" s="47">
        <v>12417575.298</v>
      </c>
      <c r="H330" s="47">
        <v>3014447.12</v>
      </c>
      <c r="I330" s="47">
        <v>3117703.3689999999</v>
      </c>
      <c r="J330" s="47">
        <f t="shared" si="81"/>
        <v>1558851.6845</v>
      </c>
      <c r="K330" s="47">
        <f t="shared" ref="K330:K393" si="83">I330-J330</f>
        <v>1558851.6845</v>
      </c>
      <c r="L330" s="63">
        <v>59534378.713699996</v>
      </c>
      <c r="M330" s="48">
        <f t="shared" si="72"/>
        <v>168031123.208</v>
      </c>
      <c r="N330" s="51"/>
      <c r="O330" s="43"/>
      <c r="P330" s="180" t="s">
        <v>780</v>
      </c>
      <c r="Q330" s="181"/>
      <c r="R330" s="48"/>
      <c r="S330" s="48">
        <f t="shared" ref="S330:W330" si="84">SUM(S307:S329)</f>
        <v>2652769467.5916004</v>
      </c>
      <c r="T330" s="48">
        <f t="shared" si="84"/>
        <v>0</v>
      </c>
      <c r="U330" s="48">
        <f t="shared" si="84"/>
        <v>359987446.39770001</v>
      </c>
      <c r="V330" s="48">
        <f t="shared" si="84"/>
        <v>99466769.96009998</v>
      </c>
      <c r="W330" s="48">
        <f t="shared" si="84"/>
        <v>90382707.422299981</v>
      </c>
      <c r="X330" s="48">
        <f t="shared" ref="X330:Z330" si="85">SUM(X307:X329)</f>
        <v>45191353.711149991</v>
      </c>
      <c r="Y330" s="48">
        <f t="shared" si="77"/>
        <v>45191353.711149991</v>
      </c>
      <c r="Z330" s="48">
        <f t="shared" si="85"/>
        <v>3846615062.846499</v>
      </c>
      <c r="AA330" s="56">
        <f t="shared" si="82"/>
        <v>7004030100.5070496</v>
      </c>
    </row>
    <row r="331" spans="1:27" ht="24.9" customHeight="1">
      <c r="A331" s="172"/>
      <c r="B331" s="167"/>
      <c r="C331" s="43">
        <v>24</v>
      </c>
      <c r="D331" s="47" t="s">
        <v>781</v>
      </c>
      <c r="E331" s="47">
        <v>94661618.116899997</v>
      </c>
      <c r="F331" s="47">
        <v>0</v>
      </c>
      <c r="G331" s="47">
        <v>12845818.150800001</v>
      </c>
      <c r="H331" s="47">
        <v>3049204.7067999998</v>
      </c>
      <c r="I331" s="47">
        <v>3225223.0844999999</v>
      </c>
      <c r="J331" s="47">
        <f t="shared" si="81"/>
        <v>1612611.5422499999</v>
      </c>
      <c r="K331" s="47">
        <f t="shared" si="83"/>
        <v>1612611.5422499999</v>
      </c>
      <c r="L331" s="63">
        <v>60342201.432300001</v>
      </c>
      <c r="M331" s="48">
        <f t="shared" si="72"/>
        <v>172511453.94905001</v>
      </c>
      <c r="N331" s="51"/>
      <c r="O331" s="166">
        <v>33</v>
      </c>
      <c r="P331" s="53">
        <v>1</v>
      </c>
      <c r="Q331" s="176" t="s">
        <v>118</v>
      </c>
      <c r="R331" s="47" t="s">
        <v>782</v>
      </c>
      <c r="S331" s="47">
        <v>99364375.522300005</v>
      </c>
      <c r="T331" s="47">
        <f>-1564740.79</f>
        <v>-1564740.79</v>
      </c>
      <c r="U331" s="47">
        <v>13483994.0847</v>
      </c>
      <c r="V331" s="47">
        <v>2678677.6913999999</v>
      </c>
      <c r="W331" s="47">
        <v>3385451.0924</v>
      </c>
      <c r="X331" s="47">
        <v>0</v>
      </c>
      <c r="Y331" s="47">
        <f t="shared" si="77"/>
        <v>3385451.0924</v>
      </c>
      <c r="Z331" s="47">
        <v>61021064.737999998</v>
      </c>
      <c r="AA331" s="56">
        <f t="shared" si="82"/>
        <v>178368822.33880001</v>
      </c>
    </row>
    <row r="332" spans="1:27" ht="24.9" customHeight="1">
      <c r="A332" s="172"/>
      <c r="B332" s="167"/>
      <c r="C332" s="43">
        <v>25</v>
      </c>
      <c r="D332" s="47" t="s">
        <v>783</v>
      </c>
      <c r="E332" s="47">
        <v>95528517.590399995</v>
      </c>
      <c r="F332" s="47">
        <v>0</v>
      </c>
      <c r="G332" s="47">
        <v>12963458.576400001</v>
      </c>
      <c r="H332" s="47">
        <v>3108795.2714</v>
      </c>
      <c r="I332" s="47">
        <v>3254759.2873999998</v>
      </c>
      <c r="J332" s="47">
        <f t="shared" si="81"/>
        <v>1627379.6436999999</v>
      </c>
      <c r="K332" s="47">
        <f t="shared" si="83"/>
        <v>1627379.6436999999</v>
      </c>
      <c r="L332" s="63">
        <v>61727182.851599999</v>
      </c>
      <c r="M332" s="48">
        <f t="shared" si="72"/>
        <v>174955333.93349999</v>
      </c>
      <c r="N332" s="51"/>
      <c r="O332" s="167"/>
      <c r="P332" s="53">
        <v>2</v>
      </c>
      <c r="Q332" s="177"/>
      <c r="R332" s="47" t="s">
        <v>784</v>
      </c>
      <c r="S332" s="47">
        <v>113109954.0564</v>
      </c>
      <c r="T332" s="47">
        <f t="shared" ref="T332:T353" si="86">-1564740.79</f>
        <v>-1564740.79</v>
      </c>
      <c r="U332" s="47">
        <v>15349303.443</v>
      </c>
      <c r="V332" s="47">
        <v>3110107.0035000001</v>
      </c>
      <c r="W332" s="47">
        <v>3853777.7231999999</v>
      </c>
      <c r="X332" s="47">
        <v>0</v>
      </c>
      <c r="Y332" s="47">
        <f t="shared" si="77"/>
        <v>3853777.7231999999</v>
      </c>
      <c r="Z332" s="47">
        <v>71048182.041500002</v>
      </c>
      <c r="AA332" s="56">
        <f t="shared" si="82"/>
        <v>204906583.47759998</v>
      </c>
    </row>
    <row r="333" spans="1:27" ht="24.9" customHeight="1">
      <c r="A333" s="172"/>
      <c r="B333" s="167"/>
      <c r="C333" s="43">
        <v>26</v>
      </c>
      <c r="D333" s="47" t="s">
        <v>785</v>
      </c>
      <c r="E333" s="47">
        <v>101626104.4558</v>
      </c>
      <c r="F333" s="47">
        <v>0</v>
      </c>
      <c r="G333" s="47">
        <v>13790916.3522</v>
      </c>
      <c r="H333" s="47">
        <v>3404155.0677999998</v>
      </c>
      <c r="I333" s="47">
        <v>3462510.6205000002</v>
      </c>
      <c r="J333" s="47">
        <f t="shared" si="81"/>
        <v>1731255.3102500001</v>
      </c>
      <c r="K333" s="47">
        <f t="shared" si="83"/>
        <v>1731255.3102500001</v>
      </c>
      <c r="L333" s="63">
        <v>68591823.808699995</v>
      </c>
      <c r="M333" s="48">
        <f t="shared" si="72"/>
        <v>189144254.99474999</v>
      </c>
      <c r="N333" s="51"/>
      <c r="O333" s="167"/>
      <c r="P333" s="53">
        <v>3</v>
      </c>
      <c r="Q333" s="177"/>
      <c r="R333" s="47" t="s">
        <v>786</v>
      </c>
      <c r="S333" s="47">
        <v>121894777.7096</v>
      </c>
      <c r="T333" s="47">
        <f t="shared" si="86"/>
        <v>-1564740.79</v>
      </c>
      <c r="U333" s="47">
        <v>16541425.9671</v>
      </c>
      <c r="V333" s="47">
        <v>3227436.8467000001</v>
      </c>
      <c r="W333" s="47">
        <v>4153086.1091</v>
      </c>
      <c r="X333" s="47">
        <v>0</v>
      </c>
      <c r="Y333" s="47">
        <f t="shared" si="77"/>
        <v>4153086.1091</v>
      </c>
      <c r="Z333" s="47">
        <v>73775117.990999997</v>
      </c>
      <c r="AA333" s="56">
        <f t="shared" si="82"/>
        <v>218027103.83350003</v>
      </c>
    </row>
    <row r="334" spans="1:27" ht="24.9" customHeight="1">
      <c r="A334" s="172"/>
      <c r="B334" s="168"/>
      <c r="C334" s="43">
        <v>27</v>
      </c>
      <c r="D334" s="47" t="s">
        <v>787</v>
      </c>
      <c r="E334" s="47">
        <v>90913152.961799994</v>
      </c>
      <c r="F334" s="47">
        <v>0</v>
      </c>
      <c r="G334" s="47">
        <v>12337142.061899999</v>
      </c>
      <c r="H334" s="47">
        <v>2937471.6320000002</v>
      </c>
      <c r="I334" s="47">
        <v>3097508.8517999998</v>
      </c>
      <c r="J334" s="47">
        <f t="shared" si="81"/>
        <v>1548754.4258999999</v>
      </c>
      <c r="K334" s="47">
        <f t="shared" si="83"/>
        <v>1548754.4258999999</v>
      </c>
      <c r="L334" s="63">
        <v>57745343.461999997</v>
      </c>
      <c r="M334" s="48">
        <f t="shared" si="72"/>
        <v>165481864.54359999</v>
      </c>
      <c r="N334" s="51"/>
      <c r="O334" s="167"/>
      <c r="P334" s="53">
        <v>4</v>
      </c>
      <c r="Q334" s="177"/>
      <c r="R334" s="47" t="s">
        <v>788</v>
      </c>
      <c r="S334" s="47">
        <v>132348755.9902</v>
      </c>
      <c r="T334" s="47">
        <f t="shared" si="86"/>
        <v>-1564740.79</v>
      </c>
      <c r="U334" s="47">
        <v>17960056.9461</v>
      </c>
      <c r="V334" s="47">
        <v>3556751.1886999998</v>
      </c>
      <c r="W334" s="47">
        <v>4509264.3885000004</v>
      </c>
      <c r="X334" s="47">
        <v>0</v>
      </c>
      <c r="Y334" s="47">
        <f t="shared" si="77"/>
        <v>4509264.3885000004</v>
      </c>
      <c r="Z334" s="47">
        <v>81428917.685100004</v>
      </c>
      <c r="AA334" s="56">
        <f t="shared" si="82"/>
        <v>238239005.40859997</v>
      </c>
    </row>
    <row r="335" spans="1:27" ht="24.9" customHeight="1">
      <c r="A335" s="43"/>
      <c r="B335" s="179" t="s">
        <v>789</v>
      </c>
      <c r="C335" s="180"/>
      <c r="D335" s="48"/>
      <c r="E335" s="48">
        <f>SUM(E308:E334)</f>
        <v>2686661688.1800995</v>
      </c>
      <c r="F335" s="48">
        <f t="shared" ref="F335:I335" si="87">SUM(F308:F334)</f>
        <v>0</v>
      </c>
      <c r="G335" s="48">
        <f t="shared" si="87"/>
        <v>364586705.43089992</v>
      </c>
      <c r="H335" s="48">
        <f t="shared" si="87"/>
        <v>87003422.505100012</v>
      </c>
      <c r="I335" s="48">
        <f t="shared" si="87"/>
        <v>91537451.793500006</v>
      </c>
      <c r="J335" s="48">
        <f t="shared" si="81"/>
        <v>45768725.896750003</v>
      </c>
      <c r="K335" s="48">
        <f t="shared" si="83"/>
        <v>45768725.896750003</v>
      </c>
      <c r="L335" s="48">
        <f>SUM(L308:L334)</f>
        <v>1737891594.3225</v>
      </c>
      <c r="M335" s="48">
        <f t="shared" si="72"/>
        <v>4921912136.3353491</v>
      </c>
      <c r="N335" s="51"/>
      <c r="O335" s="167"/>
      <c r="P335" s="53">
        <v>5</v>
      </c>
      <c r="Q335" s="177"/>
      <c r="R335" s="47" t="s">
        <v>790</v>
      </c>
      <c r="S335" s="47">
        <v>124501125.28919999</v>
      </c>
      <c r="T335" s="47">
        <f t="shared" si="86"/>
        <v>-1564740.79</v>
      </c>
      <c r="U335" s="47">
        <v>16895113.8477</v>
      </c>
      <c r="V335" s="47">
        <v>3152343.2949999999</v>
      </c>
      <c r="W335" s="47">
        <v>4241887.1754999999</v>
      </c>
      <c r="X335" s="47">
        <v>0</v>
      </c>
      <c r="Y335" s="47">
        <f t="shared" si="77"/>
        <v>4241887.1754999999</v>
      </c>
      <c r="Z335" s="47">
        <v>72029821.994100004</v>
      </c>
      <c r="AA335" s="56">
        <f t="shared" si="82"/>
        <v>219255550.81149998</v>
      </c>
    </row>
    <row r="336" spans="1:27" ht="24.9" customHeight="1">
      <c r="A336" s="172">
        <v>17</v>
      </c>
      <c r="B336" s="166" t="s">
        <v>791</v>
      </c>
      <c r="C336" s="43">
        <v>1</v>
      </c>
      <c r="D336" s="47" t="s">
        <v>792</v>
      </c>
      <c r="E336" s="47">
        <v>94938621.624799997</v>
      </c>
      <c r="F336" s="47">
        <v>0</v>
      </c>
      <c r="G336" s="47">
        <v>12883408.219799999</v>
      </c>
      <c r="H336" s="47">
        <v>2751670.5846000002</v>
      </c>
      <c r="I336" s="47">
        <v>3234660.8966000001</v>
      </c>
      <c r="J336" s="47">
        <v>0</v>
      </c>
      <c r="K336" s="47">
        <f t="shared" si="83"/>
        <v>3234660.8966000001</v>
      </c>
      <c r="L336" s="63">
        <v>63830553.123300001</v>
      </c>
      <c r="M336" s="48">
        <f t="shared" si="72"/>
        <v>177638914.44909999</v>
      </c>
      <c r="N336" s="51"/>
      <c r="O336" s="167"/>
      <c r="P336" s="53">
        <v>6</v>
      </c>
      <c r="Q336" s="177"/>
      <c r="R336" s="47" t="s">
        <v>793</v>
      </c>
      <c r="S336" s="47">
        <v>112812111.8907</v>
      </c>
      <c r="T336" s="47">
        <f t="shared" si="86"/>
        <v>-1564740.79</v>
      </c>
      <c r="U336" s="47">
        <v>15308885.5173</v>
      </c>
      <c r="V336" s="47">
        <v>2620546.0872999998</v>
      </c>
      <c r="W336" s="47">
        <v>3843629.9256000002</v>
      </c>
      <c r="X336" s="47">
        <v>0</v>
      </c>
      <c r="Y336" s="47">
        <f t="shared" si="77"/>
        <v>3843629.9256000002</v>
      </c>
      <c r="Z336" s="47">
        <v>59669991.926600002</v>
      </c>
      <c r="AA336" s="56">
        <f t="shared" si="82"/>
        <v>192690424.5575</v>
      </c>
    </row>
    <row r="337" spans="1:27" ht="24.9" customHeight="1">
      <c r="A337" s="172"/>
      <c r="B337" s="167"/>
      <c r="C337" s="43">
        <v>2</v>
      </c>
      <c r="D337" s="47" t="s">
        <v>794</v>
      </c>
      <c r="E337" s="47">
        <v>112284974.3336</v>
      </c>
      <c r="F337" s="47">
        <v>0</v>
      </c>
      <c r="G337" s="47">
        <v>15237351.633300001</v>
      </c>
      <c r="H337" s="47">
        <v>3218170.1179</v>
      </c>
      <c r="I337" s="47">
        <v>3825669.7788999998</v>
      </c>
      <c r="J337" s="47">
        <v>0</v>
      </c>
      <c r="K337" s="47">
        <f t="shared" si="83"/>
        <v>3825669.7788999998</v>
      </c>
      <c r="L337" s="63">
        <v>74672759.275800005</v>
      </c>
      <c r="M337" s="48">
        <f t="shared" si="72"/>
        <v>209238925.13950002</v>
      </c>
      <c r="N337" s="51"/>
      <c r="O337" s="167"/>
      <c r="P337" s="53">
        <v>7</v>
      </c>
      <c r="Q337" s="177"/>
      <c r="R337" s="47" t="s">
        <v>795</v>
      </c>
      <c r="S337" s="47">
        <v>128847529.32780001</v>
      </c>
      <c r="T337" s="47">
        <f t="shared" si="86"/>
        <v>-1564740.79</v>
      </c>
      <c r="U337" s="47">
        <v>17484931.7379</v>
      </c>
      <c r="V337" s="47">
        <v>3453097.5669999998</v>
      </c>
      <c r="W337" s="47">
        <v>4389973.8322000001</v>
      </c>
      <c r="X337" s="47">
        <v>0</v>
      </c>
      <c r="Y337" s="47">
        <f t="shared" si="77"/>
        <v>4389973.8322000001</v>
      </c>
      <c r="Z337" s="47">
        <v>79019839.316699997</v>
      </c>
      <c r="AA337" s="56">
        <f t="shared" si="82"/>
        <v>231630630.99159998</v>
      </c>
    </row>
    <row r="338" spans="1:27" ht="24.9" customHeight="1">
      <c r="A338" s="172"/>
      <c r="B338" s="167"/>
      <c r="C338" s="43">
        <v>3</v>
      </c>
      <c r="D338" s="47" t="s">
        <v>796</v>
      </c>
      <c r="E338" s="47">
        <v>139348715.3928</v>
      </c>
      <c r="F338" s="47">
        <v>0</v>
      </c>
      <c r="G338" s="47">
        <v>18909968.9307</v>
      </c>
      <c r="H338" s="47">
        <v>3863496.5156</v>
      </c>
      <c r="I338" s="47">
        <v>4747760.5279000001</v>
      </c>
      <c r="J338" s="47">
        <v>0</v>
      </c>
      <c r="K338" s="47">
        <f t="shared" si="83"/>
        <v>4747760.5279000001</v>
      </c>
      <c r="L338" s="63">
        <v>89671191.944399998</v>
      </c>
      <c r="M338" s="48">
        <f t="shared" si="72"/>
        <v>256541133.3114</v>
      </c>
      <c r="N338" s="51"/>
      <c r="O338" s="167"/>
      <c r="P338" s="53">
        <v>8</v>
      </c>
      <c r="Q338" s="177"/>
      <c r="R338" s="47" t="s">
        <v>797</v>
      </c>
      <c r="S338" s="47">
        <v>109946978.1807</v>
      </c>
      <c r="T338" s="47">
        <f t="shared" si="86"/>
        <v>-1564740.79</v>
      </c>
      <c r="U338" s="47">
        <v>14920079.7129</v>
      </c>
      <c r="V338" s="47">
        <v>2957363.6543999999</v>
      </c>
      <c r="W338" s="47">
        <v>3746011.7412999999</v>
      </c>
      <c r="X338" s="47">
        <v>0</v>
      </c>
      <c r="Y338" s="47">
        <f t="shared" si="77"/>
        <v>3746011.7412999999</v>
      </c>
      <c r="Z338" s="47">
        <v>67498178.747199997</v>
      </c>
      <c r="AA338" s="56">
        <f t="shared" si="82"/>
        <v>197503871.24650002</v>
      </c>
    </row>
    <row r="339" spans="1:27" ht="24.9" customHeight="1">
      <c r="A339" s="172"/>
      <c r="B339" s="167"/>
      <c r="C339" s="43">
        <v>4</v>
      </c>
      <c r="D339" s="47" t="s">
        <v>798</v>
      </c>
      <c r="E339" s="47">
        <v>105401013.5581</v>
      </c>
      <c r="F339" s="47">
        <v>0</v>
      </c>
      <c r="G339" s="47">
        <v>14303180.952299999</v>
      </c>
      <c r="H339" s="47">
        <v>2814982.1113</v>
      </c>
      <c r="I339" s="47">
        <v>3591125.8385000001</v>
      </c>
      <c r="J339" s="47">
        <v>0</v>
      </c>
      <c r="K339" s="47">
        <f t="shared" si="83"/>
        <v>3591125.8385000001</v>
      </c>
      <c r="L339" s="63">
        <v>65302015.740199998</v>
      </c>
      <c r="M339" s="48">
        <f t="shared" si="72"/>
        <v>191412318.20039999</v>
      </c>
      <c r="N339" s="51"/>
      <c r="O339" s="167"/>
      <c r="P339" s="53">
        <v>9</v>
      </c>
      <c r="Q339" s="177"/>
      <c r="R339" s="47" t="s">
        <v>799</v>
      </c>
      <c r="S339" s="47">
        <v>124451789.8823</v>
      </c>
      <c r="T339" s="47">
        <f t="shared" si="86"/>
        <v>-1564740.79</v>
      </c>
      <c r="U339" s="47">
        <v>16888418.91</v>
      </c>
      <c r="V339" s="47">
        <v>2930477.0978000001</v>
      </c>
      <c r="W339" s="47">
        <v>4240206.2673000004</v>
      </c>
      <c r="X339" s="47">
        <v>0</v>
      </c>
      <c r="Y339" s="47">
        <f t="shared" si="77"/>
        <v>4240206.2673000004</v>
      </c>
      <c r="Z339" s="47">
        <v>66873291.543700002</v>
      </c>
      <c r="AA339" s="56">
        <f t="shared" si="82"/>
        <v>213819442.9111</v>
      </c>
    </row>
    <row r="340" spans="1:27" ht="24.9" customHeight="1">
      <c r="A340" s="172"/>
      <c r="B340" s="167"/>
      <c r="C340" s="43">
        <v>5</v>
      </c>
      <c r="D340" s="47" t="s">
        <v>800</v>
      </c>
      <c r="E340" s="47">
        <v>90443264.158899993</v>
      </c>
      <c r="F340" s="47">
        <v>0</v>
      </c>
      <c r="G340" s="47">
        <v>12273376.9761</v>
      </c>
      <c r="H340" s="47">
        <v>2435315.2442000001</v>
      </c>
      <c r="I340" s="47">
        <v>3081499.2294000001</v>
      </c>
      <c r="J340" s="47">
        <v>0</v>
      </c>
      <c r="K340" s="47">
        <f t="shared" si="83"/>
        <v>3081499.2294000001</v>
      </c>
      <c r="L340" s="63">
        <v>56477941.652800001</v>
      </c>
      <c r="M340" s="48">
        <f t="shared" si="72"/>
        <v>164711397.26139998</v>
      </c>
      <c r="N340" s="51"/>
      <c r="O340" s="167"/>
      <c r="P340" s="53">
        <v>10</v>
      </c>
      <c r="Q340" s="177"/>
      <c r="R340" s="47" t="s">
        <v>801</v>
      </c>
      <c r="S340" s="47">
        <v>112362639.9296</v>
      </c>
      <c r="T340" s="47">
        <f t="shared" si="86"/>
        <v>-1564740.79</v>
      </c>
      <c r="U340" s="47">
        <v>15247891.048800001</v>
      </c>
      <c r="V340" s="47">
        <v>2799017.4068</v>
      </c>
      <c r="W340" s="47">
        <v>3828315.9314999999</v>
      </c>
      <c r="X340" s="47">
        <v>0</v>
      </c>
      <c r="Y340" s="47">
        <f t="shared" si="77"/>
        <v>3828315.9314999999</v>
      </c>
      <c r="Z340" s="47">
        <v>63817955.000500001</v>
      </c>
      <c r="AA340" s="56">
        <f t="shared" si="82"/>
        <v>196491078.52720001</v>
      </c>
    </row>
    <row r="341" spans="1:27" ht="24.9" customHeight="1">
      <c r="A341" s="172"/>
      <c r="B341" s="167"/>
      <c r="C341" s="43">
        <v>6</v>
      </c>
      <c r="D341" s="47" t="s">
        <v>802</v>
      </c>
      <c r="E341" s="47">
        <v>88722440.358500004</v>
      </c>
      <c r="F341" s="47">
        <v>0</v>
      </c>
      <c r="G341" s="47">
        <v>12039856.886399999</v>
      </c>
      <c r="H341" s="47">
        <v>2539385.7116</v>
      </c>
      <c r="I341" s="47">
        <v>3022868.9166999999</v>
      </c>
      <c r="J341" s="47">
        <v>0</v>
      </c>
      <c r="K341" s="47">
        <f t="shared" si="83"/>
        <v>3022868.9166999999</v>
      </c>
      <c r="L341" s="63">
        <v>58896708.194799997</v>
      </c>
      <c r="M341" s="48">
        <f t="shared" si="72"/>
        <v>165221260.06800002</v>
      </c>
      <c r="N341" s="51"/>
      <c r="O341" s="167"/>
      <c r="P341" s="53">
        <v>11</v>
      </c>
      <c r="Q341" s="177"/>
      <c r="R341" s="47" t="s">
        <v>803</v>
      </c>
      <c r="S341" s="47">
        <v>104194675.8028</v>
      </c>
      <c r="T341" s="47">
        <f t="shared" si="86"/>
        <v>-1564740.79</v>
      </c>
      <c r="U341" s="47">
        <v>14139477.9033</v>
      </c>
      <c r="V341" s="47">
        <v>2855665.5301000001</v>
      </c>
      <c r="W341" s="47">
        <v>3550024.6069999998</v>
      </c>
      <c r="X341" s="47">
        <v>0</v>
      </c>
      <c r="Y341" s="47">
        <f t="shared" si="77"/>
        <v>3550024.6069999998</v>
      </c>
      <c r="Z341" s="47">
        <v>65134549.311300002</v>
      </c>
      <c r="AA341" s="56">
        <f t="shared" si="82"/>
        <v>188309652.36449999</v>
      </c>
    </row>
    <row r="342" spans="1:27" ht="24.9" customHeight="1">
      <c r="A342" s="172"/>
      <c r="B342" s="167"/>
      <c r="C342" s="43">
        <v>7</v>
      </c>
      <c r="D342" s="47" t="s">
        <v>804</v>
      </c>
      <c r="E342" s="47">
        <v>124541948.59289999</v>
      </c>
      <c r="F342" s="47">
        <v>0</v>
      </c>
      <c r="G342" s="47">
        <v>16900653.6723</v>
      </c>
      <c r="H342" s="47">
        <v>3451370.8437999999</v>
      </c>
      <c r="I342" s="47">
        <v>4243278.0701000001</v>
      </c>
      <c r="J342" s="47">
        <v>0</v>
      </c>
      <c r="K342" s="47">
        <f t="shared" si="83"/>
        <v>4243278.0701000001</v>
      </c>
      <c r="L342" s="63">
        <v>80092722.5669</v>
      </c>
      <c r="M342" s="48">
        <f t="shared" si="72"/>
        <v>229229973.74599999</v>
      </c>
      <c r="N342" s="51"/>
      <c r="O342" s="167"/>
      <c r="P342" s="53">
        <v>12</v>
      </c>
      <c r="Q342" s="177"/>
      <c r="R342" s="47" t="s">
        <v>805</v>
      </c>
      <c r="S342" s="47">
        <v>124056438.8299</v>
      </c>
      <c r="T342" s="47">
        <f t="shared" si="86"/>
        <v>-1564740.79</v>
      </c>
      <c r="U342" s="47">
        <v>16834768.783199999</v>
      </c>
      <c r="V342" s="47">
        <v>2949247.4207000001</v>
      </c>
      <c r="W342" s="47">
        <v>4226736.2233999996</v>
      </c>
      <c r="X342" s="47">
        <v>0</v>
      </c>
      <c r="Y342" s="47">
        <f t="shared" si="77"/>
        <v>4226736.2233999996</v>
      </c>
      <c r="Z342" s="47">
        <v>67309544.306400001</v>
      </c>
      <c r="AA342" s="56">
        <f t="shared" si="82"/>
        <v>213811994.77360001</v>
      </c>
    </row>
    <row r="343" spans="1:27" ht="24.9" customHeight="1">
      <c r="A343" s="172"/>
      <c r="B343" s="167"/>
      <c r="C343" s="43">
        <v>8</v>
      </c>
      <c r="D343" s="47" t="s">
        <v>806</v>
      </c>
      <c r="E343" s="47">
        <v>104524197.10519999</v>
      </c>
      <c r="F343" s="47">
        <v>0</v>
      </c>
      <c r="G343" s="47">
        <v>14184194.7675</v>
      </c>
      <c r="H343" s="47">
        <v>2875694.4816000001</v>
      </c>
      <c r="I343" s="47">
        <v>3561251.7530999999</v>
      </c>
      <c r="J343" s="47">
        <v>0</v>
      </c>
      <c r="K343" s="47">
        <f t="shared" si="83"/>
        <v>3561251.7530999999</v>
      </c>
      <c r="L343" s="63">
        <v>66713069.744599998</v>
      </c>
      <c r="M343" s="48">
        <f t="shared" si="72"/>
        <v>191858407.852</v>
      </c>
      <c r="N343" s="51"/>
      <c r="O343" s="167"/>
      <c r="P343" s="53">
        <v>13</v>
      </c>
      <c r="Q343" s="177"/>
      <c r="R343" s="47" t="s">
        <v>807</v>
      </c>
      <c r="S343" s="47">
        <v>130160238.119</v>
      </c>
      <c r="T343" s="47">
        <f t="shared" si="86"/>
        <v>-1564740.79</v>
      </c>
      <c r="U343" s="47">
        <v>17663069.601</v>
      </c>
      <c r="V343" s="47">
        <v>3307452.8572999998</v>
      </c>
      <c r="W343" s="47">
        <v>4434699.2280000001</v>
      </c>
      <c r="X343" s="47">
        <v>0</v>
      </c>
      <c r="Y343" s="47">
        <f t="shared" si="77"/>
        <v>4434699.2280000001</v>
      </c>
      <c r="Z343" s="47">
        <v>75634819.921499997</v>
      </c>
      <c r="AA343" s="56">
        <f t="shared" si="82"/>
        <v>229635538.93680003</v>
      </c>
    </row>
    <row r="344" spans="1:27" ht="24.9" customHeight="1">
      <c r="A344" s="172"/>
      <c r="B344" s="167"/>
      <c r="C344" s="43">
        <v>9</v>
      </c>
      <c r="D344" s="47" t="s">
        <v>808</v>
      </c>
      <c r="E344" s="47">
        <v>91556259.977300003</v>
      </c>
      <c r="F344" s="47">
        <v>0</v>
      </c>
      <c r="G344" s="47">
        <v>12424413.290999999</v>
      </c>
      <c r="H344" s="47">
        <v>2599399.2521000002</v>
      </c>
      <c r="I344" s="47">
        <v>3119420.1987000001</v>
      </c>
      <c r="J344" s="47">
        <v>0</v>
      </c>
      <c r="K344" s="47">
        <f t="shared" si="83"/>
        <v>3119420.1987000001</v>
      </c>
      <c r="L344" s="63">
        <v>60291520.261</v>
      </c>
      <c r="M344" s="48">
        <f t="shared" si="72"/>
        <v>169991012.98010001</v>
      </c>
      <c r="N344" s="51"/>
      <c r="O344" s="167"/>
      <c r="P344" s="53">
        <v>14</v>
      </c>
      <c r="Q344" s="177"/>
      <c r="R344" s="47" t="s">
        <v>809</v>
      </c>
      <c r="S344" s="47">
        <v>117281269.9962</v>
      </c>
      <c r="T344" s="47">
        <f t="shared" si="86"/>
        <v>-1564740.79</v>
      </c>
      <c r="U344" s="47">
        <v>15915361.4409</v>
      </c>
      <c r="V344" s="47">
        <v>2993678.2829</v>
      </c>
      <c r="W344" s="47">
        <v>3995898.9432000001</v>
      </c>
      <c r="X344" s="47">
        <v>0</v>
      </c>
      <c r="Y344" s="47">
        <f t="shared" si="77"/>
        <v>3995898.9432000001</v>
      </c>
      <c r="Z344" s="47">
        <v>68342189.643999994</v>
      </c>
      <c r="AA344" s="56">
        <f t="shared" si="82"/>
        <v>206963657.51719996</v>
      </c>
    </row>
    <row r="345" spans="1:27" ht="24.9" customHeight="1">
      <c r="A345" s="172"/>
      <c r="B345" s="167"/>
      <c r="C345" s="43">
        <v>10</v>
      </c>
      <c r="D345" s="47" t="s">
        <v>810</v>
      </c>
      <c r="E345" s="47">
        <v>96724205.069700003</v>
      </c>
      <c r="F345" s="47">
        <v>0</v>
      </c>
      <c r="G345" s="47">
        <v>13125716.355</v>
      </c>
      <c r="H345" s="47">
        <v>2647563.3366</v>
      </c>
      <c r="I345" s="47">
        <v>3295497.6408000002</v>
      </c>
      <c r="J345" s="47">
        <v>0</v>
      </c>
      <c r="K345" s="47">
        <f t="shared" si="83"/>
        <v>3295497.6408000002</v>
      </c>
      <c r="L345" s="63">
        <v>61410931.742399998</v>
      </c>
      <c r="M345" s="48">
        <f t="shared" ref="M345:M408" si="88">E345+F345+G345+H345+I345-J345+L345</f>
        <v>177203914.14450002</v>
      </c>
      <c r="N345" s="51"/>
      <c r="O345" s="167"/>
      <c r="P345" s="53">
        <v>15</v>
      </c>
      <c r="Q345" s="177"/>
      <c r="R345" s="47" t="s">
        <v>811</v>
      </c>
      <c r="S345" s="47">
        <v>105018192.7023</v>
      </c>
      <c r="T345" s="47">
        <f t="shared" si="86"/>
        <v>-1564740.79</v>
      </c>
      <c r="U345" s="47">
        <v>14251231.2051</v>
      </c>
      <c r="V345" s="47">
        <v>2674699.2656999999</v>
      </c>
      <c r="W345" s="47">
        <v>3578082.716</v>
      </c>
      <c r="X345" s="47">
        <v>0</v>
      </c>
      <c r="Y345" s="47">
        <f t="shared" si="77"/>
        <v>3578082.716</v>
      </c>
      <c r="Z345" s="47">
        <v>60928599.668399997</v>
      </c>
      <c r="AA345" s="56">
        <f t="shared" si="82"/>
        <v>184886064.76749998</v>
      </c>
    </row>
    <row r="346" spans="1:27" ht="24.9" customHeight="1">
      <c r="A346" s="172"/>
      <c r="B346" s="167"/>
      <c r="C346" s="43">
        <v>11</v>
      </c>
      <c r="D346" s="47" t="s">
        <v>812</v>
      </c>
      <c r="E346" s="47">
        <v>134548981.42050001</v>
      </c>
      <c r="F346" s="47">
        <v>0</v>
      </c>
      <c r="G346" s="47">
        <v>18258633.035100002</v>
      </c>
      <c r="H346" s="47">
        <v>3613444.1836000001</v>
      </c>
      <c r="I346" s="47">
        <v>4584228.4312000005</v>
      </c>
      <c r="J346" s="47">
        <v>0</v>
      </c>
      <c r="K346" s="47">
        <f t="shared" si="83"/>
        <v>4584228.4312000005</v>
      </c>
      <c r="L346" s="63">
        <v>83859569.984300002</v>
      </c>
      <c r="M346" s="48">
        <f t="shared" si="88"/>
        <v>244864857.05470002</v>
      </c>
      <c r="N346" s="51"/>
      <c r="O346" s="167"/>
      <c r="P346" s="53">
        <v>16</v>
      </c>
      <c r="Q346" s="177"/>
      <c r="R346" s="47" t="s">
        <v>813</v>
      </c>
      <c r="S346" s="47">
        <v>116700195.1918</v>
      </c>
      <c r="T346" s="47">
        <f t="shared" si="86"/>
        <v>-1564740.79</v>
      </c>
      <c r="U346" s="47">
        <v>15836508.1383</v>
      </c>
      <c r="V346" s="47">
        <v>3462219.1348000001</v>
      </c>
      <c r="W346" s="47">
        <v>3976101.1041999999</v>
      </c>
      <c r="X346" s="47">
        <v>0</v>
      </c>
      <c r="Y346" s="47">
        <f t="shared" si="77"/>
        <v>3976101.1041999999</v>
      </c>
      <c r="Z346" s="47">
        <v>79231839.352899998</v>
      </c>
      <c r="AA346" s="56">
        <f t="shared" si="82"/>
        <v>217642122.132</v>
      </c>
    </row>
    <row r="347" spans="1:27" ht="24.9" customHeight="1">
      <c r="A347" s="172"/>
      <c r="B347" s="167"/>
      <c r="C347" s="43">
        <v>12</v>
      </c>
      <c r="D347" s="47" t="s">
        <v>814</v>
      </c>
      <c r="E347" s="47">
        <v>99480612.048899993</v>
      </c>
      <c r="F347" s="47">
        <v>0</v>
      </c>
      <c r="G347" s="47">
        <v>13499767.671</v>
      </c>
      <c r="H347" s="47">
        <v>2705793.0221000002</v>
      </c>
      <c r="I347" s="47">
        <v>3389411.3901</v>
      </c>
      <c r="J347" s="47">
        <v>0</v>
      </c>
      <c r="K347" s="47">
        <f t="shared" si="83"/>
        <v>3389411.3901</v>
      </c>
      <c r="L347" s="63">
        <v>62764284.1241</v>
      </c>
      <c r="M347" s="48">
        <f t="shared" si="88"/>
        <v>181839868.25620002</v>
      </c>
      <c r="N347" s="51"/>
      <c r="O347" s="167"/>
      <c r="P347" s="53">
        <v>17</v>
      </c>
      <c r="Q347" s="177"/>
      <c r="R347" s="47" t="s">
        <v>815</v>
      </c>
      <c r="S347" s="47">
        <v>115757432.8435</v>
      </c>
      <c r="T347" s="47">
        <f t="shared" si="86"/>
        <v>-1564740.79</v>
      </c>
      <c r="U347" s="47">
        <v>15708572.931600001</v>
      </c>
      <c r="V347" s="47">
        <v>3229692.7182999998</v>
      </c>
      <c r="W347" s="47">
        <v>3943980.1779</v>
      </c>
      <c r="X347" s="47">
        <v>0</v>
      </c>
      <c r="Y347" s="47">
        <f t="shared" si="77"/>
        <v>3943980.1779</v>
      </c>
      <c r="Z347" s="47">
        <v>73827548.107500002</v>
      </c>
      <c r="AA347" s="56">
        <f t="shared" si="82"/>
        <v>210902485.98879999</v>
      </c>
    </row>
    <row r="348" spans="1:27" ht="24.9" customHeight="1">
      <c r="A348" s="172"/>
      <c r="B348" s="167"/>
      <c r="C348" s="43">
        <v>13</v>
      </c>
      <c r="D348" s="47" t="s">
        <v>816</v>
      </c>
      <c r="E348" s="47">
        <v>83977852.168500006</v>
      </c>
      <c r="F348" s="47">
        <v>0</v>
      </c>
      <c r="G348" s="47">
        <v>11396004.411</v>
      </c>
      <c r="H348" s="47">
        <v>2590001.8305000002</v>
      </c>
      <c r="I348" s="47">
        <v>2861215.6923000002</v>
      </c>
      <c r="J348" s="47">
        <v>0</v>
      </c>
      <c r="K348" s="47">
        <f t="shared" si="83"/>
        <v>2861215.6923000002</v>
      </c>
      <c r="L348" s="63">
        <v>60073108.933399998</v>
      </c>
      <c r="M348" s="48">
        <f t="shared" si="88"/>
        <v>160898183.03570002</v>
      </c>
      <c r="N348" s="51"/>
      <c r="O348" s="167"/>
      <c r="P348" s="53">
        <v>18</v>
      </c>
      <c r="Q348" s="177"/>
      <c r="R348" s="47" t="s">
        <v>817</v>
      </c>
      <c r="S348" s="47">
        <v>129615508.9095</v>
      </c>
      <c r="T348" s="47">
        <f t="shared" si="86"/>
        <v>-1564740.79</v>
      </c>
      <c r="U348" s="47">
        <v>17589148.4868</v>
      </c>
      <c r="V348" s="47">
        <v>3413699.5052999998</v>
      </c>
      <c r="W348" s="47">
        <v>4416139.7247000001</v>
      </c>
      <c r="X348" s="47">
        <v>0</v>
      </c>
      <c r="Y348" s="47">
        <f t="shared" si="77"/>
        <v>4416139.7247000001</v>
      </c>
      <c r="Z348" s="47">
        <v>78104164.429199994</v>
      </c>
      <c r="AA348" s="56">
        <f t="shared" si="82"/>
        <v>231573920.26549998</v>
      </c>
    </row>
    <row r="349" spans="1:27" ht="24.9" customHeight="1">
      <c r="A349" s="172"/>
      <c r="B349" s="167"/>
      <c r="C349" s="43">
        <v>14</v>
      </c>
      <c r="D349" s="47" t="s">
        <v>818</v>
      </c>
      <c r="E349" s="47">
        <v>115424878.0284</v>
      </c>
      <c r="F349" s="47">
        <v>0</v>
      </c>
      <c r="G349" s="47">
        <v>15663444.4113</v>
      </c>
      <c r="H349" s="47">
        <v>3346859.0101000001</v>
      </c>
      <c r="I349" s="47">
        <v>3932649.6723000002</v>
      </c>
      <c r="J349" s="47">
        <v>0</v>
      </c>
      <c r="K349" s="47">
        <f t="shared" si="83"/>
        <v>3932649.6723000002</v>
      </c>
      <c r="L349" s="63">
        <v>77663697.958499998</v>
      </c>
      <c r="M349" s="48">
        <f t="shared" si="88"/>
        <v>216031529.08060002</v>
      </c>
      <c r="N349" s="51"/>
      <c r="O349" s="167"/>
      <c r="P349" s="53">
        <v>19</v>
      </c>
      <c r="Q349" s="177"/>
      <c r="R349" s="47" t="s">
        <v>819</v>
      </c>
      <c r="S349" s="47">
        <v>119500275.69939999</v>
      </c>
      <c r="T349" s="47">
        <f t="shared" si="86"/>
        <v>-1564740.79</v>
      </c>
      <c r="U349" s="47">
        <v>16216486.0602</v>
      </c>
      <c r="V349" s="47">
        <v>2732781.8291000002</v>
      </c>
      <c r="W349" s="47">
        <v>4071502.8517999998</v>
      </c>
      <c r="X349" s="47">
        <v>0</v>
      </c>
      <c r="Y349" s="47">
        <f t="shared" si="77"/>
        <v>4071502.8517999998</v>
      </c>
      <c r="Z349" s="47">
        <v>62278532.694600001</v>
      </c>
      <c r="AA349" s="56">
        <f t="shared" si="82"/>
        <v>203234838.34509999</v>
      </c>
    </row>
    <row r="350" spans="1:27" ht="24.9" customHeight="1">
      <c r="A350" s="172"/>
      <c r="B350" s="167"/>
      <c r="C350" s="43">
        <v>15</v>
      </c>
      <c r="D350" s="47" t="s">
        <v>820</v>
      </c>
      <c r="E350" s="47">
        <v>129823438.63</v>
      </c>
      <c r="F350" s="47">
        <v>0</v>
      </c>
      <c r="G350" s="47">
        <v>17617365.0693</v>
      </c>
      <c r="H350" s="47">
        <v>3604101.9328000001</v>
      </c>
      <c r="I350" s="47">
        <v>4423224.1120999996</v>
      </c>
      <c r="J350" s="47">
        <v>0</v>
      </c>
      <c r="K350" s="47">
        <f t="shared" si="83"/>
        <v>4423224.1120999996</v>
      </c>
      <c r="L350" s="63">
        <v>83642440.914900005</v>
      </c>
      <c r="M350" s="48">
        <f t="shared" si="88"/>
        <v>239110570.6591</v>
      </c>
      <c r="N350" s="51"/>
      <c r="O350" s="167"/>
      <c r="P350" s="53">
        <v>20</v>
      </c>
      <c r="Q350" s="177"/>
      <c r="R350" s="47" t="s">
        <v>821</v>
      </c>
      <c r="S350" s="47">
        <v>108746994.4958</v>
      </c>
      <c r="T350" s="47">
        <f t="shared" si="86"/>
        <v>-1564740.79</v>
      </c>
      <c r="U350" s="47">
        <v>14757238.9278</v>
      </c>
      <c r="V350" s="47">
        <v>2453967.1343999999</v>
      </c>
      <c r="W350" s="47">
        <v>3705127.0079000001</v>
      </c>
      <c r="X350" s="47">
        <v>0</v>
      </c>
      <c r="Y350" s="47">
        <f t="shared" si="77"/>
        <v>3705127.0079000001</v>
      </c>
      <c r="Z350" s="47">
        <v>55798426.749399997</v>
      </c>
      <c r="AA350" s="56">
        <f t="shared" si="82"/>
        <v>183897013.5253</v>
      </c>
    </row>
    <row r="351" spans="1:27" ht="24.9" customHeight="1">
      <c r="A351" s="172"/>
      <c r="B351" s="167"/>
      <c r="C351" s="43">
        <v>16</v>
      </c>
      <c r="D351" s="47" t="s">
        <v>822</v>
      </c>
      <c r="E351" s="47">
        <v>95148079.327199996</v>
      </c>
      <c r="F351" s="47">
        <v>0</v>
      </c>
      <c r="G351" s="47">
        <v>12911832.1533</v>
      </c>
      <c r="H351" s="47">
        <v>2726874.3873999999</v>
      </c>
      <c r="I351" s="47">
        <v>3241797.3445000001</v>
      </c>
      <c r="J351" s="47">
        <v>0</v>
      </c>
      <c r="K351" s="47">
        <f t="shared" si="83"/>
        <v>3241797.3445000001</v>
      </c>
      <c r="L351" s="63">
        <v>63254249.261500001</v>
      </c>
      <c r="M351" s="48">
        <f t="shared" si="88"/>
        <v>177282832.47390002</v>
      </c>
      <c r="N351" s="51"/>
      <c r="O351" s="167"/>
      <c r="P351" s="53">
        <v>21</v>
      </c>
      <c r="Q351" s="177"/>
      <c r="R351" s="47" t="s">
        <v>823</v>
      </c>
      <c r="S351" s="47">
        <v>112101419.5861</v>
      </c>
      <c r="T351" s="47">
        <f t="shared" si="86"/>
        <v>-1564740.79</v>
      </c>
      <c r="U351" s="47">
        <v>15212442.795299999</v>
      </c>
      <c r="V351" s="47">
        <v>3135933.0551999998</v>
      </c>
      <c r="W351" s="47">
        <v>3819415.8739999998</v>
      </c>
      <c r="X351" s="47">
        <v>0</v>
      </c>
      <c r="Y351" s="47">
        <f t="shared" si="77"/>
        <v>3819415.8739999998</v>
      </c>
      <c r="Z351" s="47">
        <v>71648421.391299993</v>
      </c>
      <c r="AA351" s="56">
        <f t="shared" si="82"/>
        <v>204352891.91189998</v>
      </c>
    </row>
    <row r="352" spans="1:27" ht="24.9" customHeight="1">
      <c r="A352" s="172"/>
      <c r="B352" s="167"/>
      <c r="C352" s="43">
        <v>17</v>
      </c>
      <c r="D352" s="47" t="s">
        <v>824</v>
      </c>
      <c r="E352" s="47">
        <v>100684704.3151</v>
      </c>
      <c r="F352" s="47">
        <v>0</v>
      </c>
      <c r="G352" s="47">
        <v>13663166.001</v>
      </c>
      <c r="H352" s="47">
        <v>2932465.2066000002</v>
      </c>
      <c r="I352" s="47">
        <v>3430436.11</v>
      </c>
      <c r="J352" s="47">
        <v>0</v>
      </c>
      <c r="K352" s="47">
        <f t="shared" si="83"/>
        <v>3430436.11</v>
      </c>
      <c r="L352" s="63">
        <v>68032513.518299997</v>
      </c>
      <c r="M352" s="48">
        <f t="shared" si="88"/>
        <v>188743285.15099999</v>
      </c>
      <c r="N352" s="51"/>
      <c r="O352" s="167"/>
      <c r="P352" s="53">
        <v>22</v>
      </c>
      <c r="Q352" s="177"/>
      <c r="R352" s="47" t="s">
        <v>825</v>
      </c>
      <c r="S352" s="47">
        <v>107858984.51450001</v>
      </c>
      <c r="T352" s="47">
        <f t="shared" si="86"/>
        <v>-1564740.79</v>
      </c>
      <c r="U352" s="47">
        <v>14636733.7542</v>
      </c>
      <c r="V352" s="47">
        <v>3029809.0088999998</v>
      </c>
      <c r="W352" s="47">
        <v>3674871.5525000002</v>
      </c>
      <c r="X352" s="47">
        <v>0</v>
      </c>
      <c r="Y352" s="47">
        <f t="shared" si="77"/>
        <v>3674871.5525000002</v>
      </c>
      <c r="Z352" s="47">
        <v>69181926.346499994</v>
      </c>
      <c r="AA352" s="56">
        <f t="shared" si="82"/>
        <v>196817584.38659999</v>
      </c>
    </row>
    <row r="353" spans="1:27" ht="24.9" customHeight="1">
      <c r="A353" s="172"/>
      <c r="B353" s="167"/>
      <c r="C353" s="43">
        <v>18</v>
      </c>
      <c r="D353" s="47" t="s">
        <v>826</v>
      </c>
      <c r="E353" s="47">
        <v>105012386.4638</v>
      </c>
      <c r="F353" s="47">
        <v>0</v>
      </c>
      <c r="G353" s="47">
        <v>14250443.283600001</v>
      </c>
      <c r="H353" s="47">
        <v>3116545.5545999999</v>
      </c>
      <c r="I353" s="47">
        <v>3577884.8884000001</v>
      </c>
      <c r="J353" s="47">
        <v>0</v>
      </c>
      <c r="K353" s="47">
        <f t="shared" si="83"/>
        <v>3577884.8884000001</v>
      </c>
      <c r="L353" s="63">
        <v>72310839.5176</v>
      </c>
      <c r="M353" s="48">
        <f t="shared" si="88"/>
        <v>198268099.708</v>
      </c>
      <c r="N353" s="51"/>
      <c r="O353" s="168"/>
      <c r="P353" s="53">
        <v>23</v>
      </c>
      <c r="Q353" s="178"/>
      <c r="R353" s="47" t="s">
        <v>827</v>
      </c>
      <c r="S353" s="47">
        <v>101117774.2431</v>
      </c>
      <c r="T353" s="47">
        <f t="shared" si="86"/>
        <v>-1564740.79</v>
      </c>
      <c r="U353" s="47">
        <v>13721934.672900001</v>
      </c>
      <c r="V353" s="47">
        <v>2739880.4685999998</v>
      </c>
      <c r="W353" s="47">
        <v>3445191.2700999998</v>
      </c>
      <c r="X353" s="47">
        <v>0</v>
      </c>
      <c r="Y353" s="47">
        <f t="shared" si="77"/>
        <v>3445191.2700999998</v>
      </c>
      <c r="Z353" s="47">
        <v>62443516.593699999</v>
      </c>
      <c r="AA353" s="56">
        <f t="shared" si="82"/>
        <v>181903556.45840001</v>
      </c>
    </row>
    <row r="354" spans="1:27" ht="24.9" customHeight="1">
      <c r="A354" s="172"/>
      <c r="B354" s="167"/>
      <c r="C354" s="43">
        <v>19</v>
      </c>
      <c r="D354" s="47" t="s">
        <v>828</v>
      </c>
      <c r="E354" s="47">
        <v>108493189.1258</v>
      </c>
      <c r="F354" s="47">
        <v>0</v>
      </c>
      <c r="G354" s="47">
        <v>14722796.9037</v>
      </c>
      <c r="H354" s="47">
        <v>3002464.6570000001</v>
      </c>
      <c r="I354" s="47">
        <v>3696479.577</v>
      </c>
      <c r="J354" s="47">
        <v>0</v>
      </c>
      <c r="K354" s="47">
        <f t="shared" si="83"/>
        <v>3696479.577</v>
      </c>
      <c r="L354" s="63">
        <v>69659414.333700001</v>
      </c>
      <c r="M354" s="48">
        <f t="shared" si="88"/>
        <v>199574344.59720001</v>
      </c>
      <c r="N354" s="51"/>
      <c r="O354" s="43"/>
      <c r="P354" s="180" t="s">
        <v>829</v>
      </c>
      <c r="Q354" s="181"/>
      <c r="R354" s="48"/>
      <c r="S354" s="48">
        <f t="shared" ref="S354:W354" si="89">SUM(S331:S353)</f>
        <v>2671749438.7127004</v>
      </c>
      <c r="T354" s="48">
        <f t="shared" si="89"/>
        <v>-35989038.169999987</v>
      </c>
      <c r="U354" s="48">
        <f t="shared" si="89"/>
        <v>362563075.91609997</v>
      </c>
      <c r="V354" s="48">
        <f t="shared" si="89"/>
        <v>69464544.04990001</v>
      </c>
      <c r="W354" s="48">
        <f t="shared" si="89"/>
        <v>91029375.467299983</v>
      </c>
      <c r="X354" s="48">
        <f t="shared" ref="X354:Z354" si="90">SUM(X331:X353)</f>
        <v>0</v>
      </c>
      <c r="Y354" s="48">
        <f t="shared" si="77"/>
        <v>91029375.467299983</v>
      </c>
      <c r="Z354" s="48">
        <f t="shared" si="90"/>
        <v>1586046439.5010998</v>
      </c>
      <c r="AA354" s="56">
        <f t="shared" si="82"/>
        <v>4744863835.4771004</v>
      </c>
    </row>
    <row r="355" spans="1:27" ht="24.9" customHeight="1">
      <c r="A355" s="172"/>
      <c r="B355" s="167"/>
      <c r="C355" s="43">
        <v>20</v>
      </c>
      <c r="D355" s="47" t="s">
        <v>830</v>
      </c>
      <c r="E355" s="47">
        <v>109431295.5863</v>
      </c>
      <c r="F355" s="47">
        <v>0</v>
      </c>
      <c r="G355" s="47">
        <v>14850100.295399999</v>
      </c>
      <c r="H355" s="47">
        <v>3044161.5008999999</v>
      </c>
      <c r="I355" s="47">
        <v>3728441.8790000002</v>
      </c>
      <c r="J355" s="47">
        <v>0</v>
      </c>
      <c r="K355" s="47">
        <f t="shared" si="83"/>
        <v>3728441.8790000002</v>
      </c>
      <c r="L355" s="63">
        <v>70628516.649700001</v>
      </c>
      <c r="M355" s="48">
        <f t="shared" si="88"/>
        <v>201682515.9113</v>
      </c>
      <c r="N355" s="51"/>
      <c r="O355" s="166">
        <v>34</v>
      </c>
      <c r="P355" s="53">
        <v>1</v>
      </c>
      <c r="Q355" s="166" t="s">
        <v>119</v>
      </c>
      <c r="R355" s="47" t="s">
        <v>831</v>
      </c>
      <c r="S355" s="47">
        <v>100366720.2693</v>
      </c>
      <c r="T355" s="47">
        <v>0</v>
      </c>
      <c r="U355" s="47">
        <v>13620014.771400001</v>
      </c>
      <c r="V355" s="47">
        <v>2595959.7801000001</v>
      </c>
      <c r="W355" s="47">
        <v>3419602.0531000001</v>
      </c>
      <c r="X355" s="47">
        <v>0</v>
      </c>
      <c r="Y355" s="47">
        <f t="shared" si="77"/>
        <v>3419602.0531000001</v>
      </c>
      <c r="Z355" s="47">
        <v>56572841.998599999</v>
      </c>
      <c r="AA355" s="56">
        <f t="shared" si="82"/>
        <v>176575138.8725</v>
      </c>
    </row>
    <row r="356" spans="1:27" ht="24.9" customHeight="1">
      <c r="A356" s="172"/>
      <c r="B356" s="167"/>
      <c r="C356" s="43">
        <v>21</v>
      </c>
      <c r="D356" s="47" t="s">
        <v>832</v>
      </c>
      <c r="E356" s="47">
        <v>102515181.7942</v>
      </c>
      <c r="F356" s="47">
        <v>0</v>
      </c>
      <c r="G356" s="47">
        <v>13911566.368799999</v>
      </c>
      <c r="H356" s="47">
        <v>2931968.6697</v>
      </c>
      <c r="I356" s="47">
        <v>3492802.4410999999</v>
      </c>
      <c r="J356" s="47">
        <v>0</v>
      </c>
      <c r="K356" s="47">
        <f t="shared" si="83"/>
        <v>3492802.4410999999</v>
      </c>
      <c r="L356" s="63">
        <v>68020973.193700001</v>
      </c>
      <c r="M356" s="48">
        <f t="shared" si="88"/>
        <v>190872492.4675</v>
      </c>
      <c r="N356" s="51"/>
      <c r="O356" s="167"/>
      <c r="P356" s="53">
        <v>2</v>
      </c>
      <c r="Q356" s="167"/>
      <c r="R356" s="47" t="s">
        <v>833</v>
      </c>
      <c r="S356" s="47">
        <v>171750571.69330001</v>
      </c>
      <c r="T356" s="47">
        <v>0</v>
      </c>
      <c r="U356" s="47">
        <v>23306981.807399999</v>
      </c>
      <c r="V356" s="47">
        <v>3343916.0750000002</v>
      </c>
      <c r="W356" s="47">
        <v>5851726.6042999998</v>
      </c>
      <c r="X356" s="47">
        <v>0</v>
      </c>
      <c r="Y356" s="47">
        <f t="shared" si="77"/>
        <v>5851726.6042999998</v>
      </c>
      <c r="Z356" s="47">
        <v>73956560.020699993</v>
      </c>
      <c r="AA356" s="56">
        <f t="shared" si="82"/>
        <v>278209756.20069999</v>
      </c>
    </row>
    <row r="357" spans="1:27" ht="24.9" customHeight="1">
      <c r="A357" s="172"/>
      <c r="B357" s="167"/>
      <c r="C357" s="43">
        <v>22</v>
      </c>
      <c r="D357" s="47" t="s">
        <v>834</v>
      </c>
      <c r="E357" s="47">
        <v>94032985.314799994</v>
      </c>
      <c r="F357" s="47">
        <v>0</v>
      </c>
      <c r="G357" s="47">
        <v>12760511.108999999</v>
      </c>
      <c r="H357" s="47">
        <v>2729743.2675999999</v>
      </c>
      <c r="I357" s="47">
        <v>3203804.8933000001</v>
      </c>
      <c r="J357" s="47">
        <v>0</v>
      </c>
      <c r="K357" s="47">
        <f t="shared" si="83"/>
        <v>3203804.8933000001</v>
      </c>
      <c r="L357" s="63">
        <v>63320926.692199998</v>
      </c>
      <c r="M357" s="48">
        <f t="shared" si="88"/>
        <v>176047971.27689999</v>
      </c>
      <c r="N357" s="51"/>
      <c r="O357" s="167"/>
      <c r="P357" s="53">
        <v>3</v>
      </c>
      <c r="Q357" s="167"/>
      <c r="R357" s="47" t="s">
        <v>835</v>
      </c>
      <c r="S357" s="47">
        <v>117961049.8539</v>
      </c>
      <c r="T357" s="47">
        <v>0</v>
      </c>
      <c r="U357" s="47">
        <v>16007609.267100001</v>
      </c>
      <c r="V357" s="47">
        <v>2885238.5312999999</v>
      </c>
      <c r="W357" s="47">
        <v>4019059.7781000002</v>
      </c>
      <c r="X357" s="47">
        <v>0</v>
      </c>
      <c r="Y357" s="47">
        <f t="shared" si="77"/>
        <v>4019059.7781000002</v>
      </c>
      <c r="Z357" s="47">
        <v>63296149.598200001</v>
      </c>
      <c r="AA357" s="56">
        <f t="shared" si="82"/>
        <v>204169107.02860001</v>
      </c>
    </row>
    <row r="358" spans="1:27" ht="24.9" customHeight="1">
      <c r="A358" s="172"/>
      <c r="B358" s="167"/>
      <c r="C358" s="43">
        <v>23</v>
      </c>
      <c r="D358" s="47" t="s">
        <v>836</v>
      </c>
      <c r="E358" s="47">
        <v>115399019.02949999</v>
      </c>
      <c r="F358" s="47">
        <v>0</v>
      </c>
      <c r="G358" s="47">
        <v>15659935.2807</v>
      </c>
      <c r="H358" s="47">
        <v>3119616.7277000002</v>
      </c>
      <c r="I358" s="47">
        <v>3931768.6283999998</v>
      </c>
      <c r="J358" s="47">
        <v>0</v>
      </c>
      <c r="K358" s="47">
        <f t="shared" si="83"/>
        <v>3931768.6283999998</v>
      </c>
      <c r="L358" s="63">
        <v>72382218.562099993</v>
      </c>
      <c r="M358" s="48">
        <f t="shared" si="88"/>
        <v>210492558.22839999</v>
      </c>
      <c r="N358" s="51"/>
      <c r="O358" s="167"/>
      <c r="P358" s="53">
        <v>4</v>
      </c>
      <c r="Q358" s="167"/>
      <c r="R358" s="47" t="s">
        <v>837</v>
      </c>
      <c r="S358" s="47">
        <v>140846198.97479999</v>
      </c>
      <c r="T358" s="47">
        <v>0</v>
      </c>
      <c r="U358" s="47">
        <v>19113181.195500001</v>
      </c>
      <c r="V358" s="47">
        <v>2601231.6538999998</v>
      </c>
      <c r="W358" s="47">
        <v>4798781.4060000004</v>
      </c>
      <c r="X358" s="47">
        <v>0</v>
      </c>
      <c r="Y358" s="47">
        <f t="shared" si="77"/>
        <v>4798781.4060000004</v>
      </c>
      <c r="Z358" s="47">
        <v>56695368.901199996</v>
      </c>
      <c r="AA358" s="56">
        <f t="shared" si="82"/>
        <v>224054762.13139999</v>
      </c>
    </row>
    <row r="359" spans="1:27" ht="24.9" customHeight="1">
      <c r="A359" s="172"/>
      <c r="B359" s="167"/>
      <c r="C359" s="43">
        <v>24</v>
      </c>
      <c r="D359" s="47" t="s">
        <v>838</v>
      </c>
      <c r="E359" s="47">
        <v>85338550.449399993</v>
      </c>
      <c r="F359" s="47">
        <v>0</v>
      </c>
      <c r="G359" s="47">
        <v>11580654.568499999</v>
      </c>
      <c r="H359" s="47">
        <v>2419530.2730999999</v>
      </c>
      <c r="I359" s="47">
        <v>2907576.1471000002</v>
      </c>
      <c r="J359" s="47">
        <v>0</v>
      </c>
      <c r="K359" s="47">
        <f t="shared" si="83"/>
        <v>2907576.1471000002</v>
      </c>
      <c r="L359" s="63">
        <v>56111073.310599998</v>
      </c>
      <c r="M359" s="48">
        <f t="shared" si="88"/>
        <v>158357384.74869999</v>
      </c>
      <c r="N359" s="51"/>
      <c r="O359" s="167"/>
      <c r="P359" s="53">
        <v>5</v>
      </c>
      <c r="Q359" s="167"/>
      <c r="R359" s="47" t="s">
        <v>839</v>
      </c>
      <c r="S359" s="47">
        <v>152162552.58880001</v>
      </c>
      <c r="T359" s="47">
        <v>0</v>
      </c>
      <c r="U359" s="47">
        <v>20648838.6624</v>
      </c>
      <c r="V359" s="47">
        <v>3563458.9696999998</v>
      </c>
      <c r="W359" s="47">
        <v>5184341.7397999996</v>
      </c>
      <c r="X359" s="47">
        <v>0</v>
      </c>
      <c r="Y359" s="47">
        <f t="shared" si="77"/>
        <v>5184341.7397999996</v>
      </c>
      <c r="Z359" s="47">
        <v>79059093.150000006</v>
      </c>
      <c r="AA359" s="56">
        <f t="shared" si="82"/>
        <v>260618285.11070004</v>
      </c>
    </row>
    <row r="360" spans="1:27" ht="24.9" customHeight="1">
      <c r="A360" s="172"/>
      <c r="B360" s="167"/>
      <c r="C360" s="43">
        <v>25</v>
      </c>
      <c r="D360" s="47" t="s">
        <v>840</v>
      </c>
      <c r="E360" s="47">
        <v>107110071.3844</v>
      </c>
      <c r="F360" s="47">
        <v>0</v>
      </c>
      <c r="G360" s="47">
        <v>14535104.3697</v>
      </c>
      <c r="H360" s="47">
        <v>2744608.7256999998</v>
      </c>
      <c r="I360" s="47">
        <v>3649355.2711</v>
      </c>
      <c r="J360" s="47">
        <v>0</v>
      </c>
      <c r="K360" s="47">
        <f t="shared" si="83"/>
        <v>3649355.2711</v>
      </c>
      <c r="L360" s="63">
        <v>63666424.063100003</v>
      </c>
      <c r="M360" s="48">
        <f t="shared" si="88"/>
        <v>191705563.81400001</v>
      </c>
      <c r="N360" s="51"/>
      <c r="O360" s="167"/>
      <c r="P360" s="53">
        <v>6</v>
      </c>
      <c r="Q360" s="167"/>
      <c r="R360" s="47" t="s">
        <v>841</v>
      </c>
      <c r="S360" s="47">
        <v>105410679.9932</v>
      </c>
      <c r="T360" s="47">
        <v>0</v>
      </c>
      <c r="U360" s="47">
        <v>14304492.711300001</v>
      </c>
      <c r="V360" s="47">
        <v>2578384.8239000002</v>
      </c>
      <c r="W360" s="47">
        <v>3591455.1812999998</v>
      </c>
      <c r="X360" s="47">
        <v>0</v>
      </c>
      <c r="Y360" s="47">
        <f t="shared" si="77"/>
        <v>3591455.1812999998</v>
      </c>
      <c r="Z360" s="47">
        <v>56164371.4987</v>
      </c>
      <c r="AA360" s="56">
        <f t="shared" si="82"/>
        <v>182049384.20840001</v>
      </c>
    </row>
    <row r="361" spans="1:27" ht="24.9" customHeight="1">
      <c r="A361" s="172"/>
      <c r="B361" s="167"/>
      <c r="C361" s="43">
        <v>26</v>
      </c>
      <c r="D361" s="47" t="s">
        <v>842</v>
      </c>
      <c r="E361" s="47">
        <v>97416067.066</v>
      </c>
      <c r="F361" s="47">
        <v>0</v>
      </c>
      <c r="G361" s="47">
        <v>13219603.757099999</v>
      </c>
      <c r="H361" s="47">
        <v>2750174.8437000001</v>
      </c>
      <c r="I361" s="47">
        <v>3319070.1228</v>
      </c>
      <c r="J361" s="47">
        <v>0</v>
      </c>
      <c r="K361" s="47">
        <f t="shared" si="83"/>
        <v>3319070.1228</v>
      </c>
      <c r="L361" s="63">
        <v>63795789.6765</v>
      </c>
      <c r="M361" s="48">
        <f t="shared" si="88"/>
        <v>180500705.46610001</v>
      </c>
      <c r="N361" s="51"/>
      <c r="O361" s="167"/>
      <c r="P361" s="53">
        <v>7</v>
      </c>
      <c r="Q361" s="167"/>
      <c r="R361" s="47" t="s">
        <v>843</v>
      </c>
      <c r="S361" s="47">
        <v>101386954.58220001</v>
      </c>
      <c r="T361" s="47">
        <v>0</v>
      </c>
      <c r="U361" s="47">
        <v>13758463.1175</v>
      </c>
      <c r="V361" s="47">
        <v>2920388.4435999999</v>
      </c>
      <c r="W361" s="47">
        <v>3454362.5336000002</v>
      </c>
      <c r="X361" s="47">
        <v>0</v>
      </c>
      <c r="Y361" s="47">
        <f t="shared" si="77"/>
        <v>3454362.5336000002</v>
      </c>
      <c r="Z361" s="47">
        <v>64113090.597900003</v>
      </c>
      <c r="AA361" s="56">
        <f t="shared" si="82"/>
        <v>185633259.2748</v>
      </c>
    </row>
    <row r="362" spans="1:27" ht="24.9" customHeight="1">
      <c r="A362" s="172"/>
      <c r="B362" s="168"/>
      <c r="C362" s="43">
        <v>27</v>
      </c>
      <c r="D362" s="47" t="s">
        <v>844</v>
      </c>
      <c r="E362" s="47">
        <v>90268128.870000005</v>
      </c>
      <c r="F362" s="47">
        <v>0</v>
      </c>
      <c r="G362" s="47">
        <v>12249610.6809</v>
      </c>
      <c r="H362" s="47">
        <v>2529504.0131999999</v>
      </c>
      <c r="I362" s="47">
        <v>3075532.1904000002</v>
      </c>
      <c r="J362" s="47">
        <v>0</v>
      </c>
      <c r="K362" s="47">
        <f t="shared" si="83"/>
        <v>3075532.1904000002</v>
      </c>
      <c r="L362" s="63">
        <v>58667041.489</v>
      </c>
      <c r="M362" s="48">
        <f t="shared" si="88"/>
        <v>166789817.24350002</v>
      </c>
      <c r="N362" s="51"/>
      <c r="O362" s="167"/>
      <c r="P362" s="53">
        <v>8</v>
      </c>
      <c r="Q362" s="167"/>
      <c r="R362" s="47" t="s">
        <v>845</v>
      </c>
      <c r="S362" s="47">
        <v>157366419.08610001</v>
      </c>
      <c r="T362" s="47">
        <v>0</v>
      </c>
      <c r="U362" s="47">
        <v>21355016.350499999</v>
      </c>
      <c r="V362" s="47">
        <v>3263667.1211999999</v>
      </c>
      <c r="W362" s="47">
        <v>5361643.0604999997</v>
      </c>
      <c r="X362" s="47">
        <v>0</v>
      </c>
      <c r="Y362" s="47">
        <f t="shared" ref="Y362:Y412" si="91">W362-X362</f>
        <v>5361643.0604999997</v>
      </c>
      <c r="Z362" s="47">
        <v>72091444.110799998</v>
      </c>
      <c r="AA362" s="56">
        <f t="shared" si="82"/>
        <v>259438189.72909999</v>
      </c>
    </row>
    <row r="363" spans="1:27" ht="24.9" customHeight="1">
      <c r="A363" s="43"/>
      <c r="B363" s="179" t="s">
        <v>846</v>
      </c>
      <c r="C363" s="180"/>
      <c r="D363" s="48"/>
      <c r="E363" s="48">
        <f>SUM(E336:E362)</f>
        <v>2822591061.1945987</v>
      </c>
      <c r="F363" s="48">
        <f t="shared" ref="F363:I363" si="92">SUM(F336:F362)</f>
        <v>0</v>
      </c>
      <c r="G363" s="48">
        <f t="shared" si="92"/>
        <v>383032661.05380005</v>
      </c>
      <c r="H363" s="48">
        <f t="shared" si="92"/>
        <v>79104906.00560002</v>
      </c>
      <c r="I363" s="48">
        <f t="shared" si="92"/>
        <v>96168711.641800016</v>
      </c>
      <c r="J363" s="47">
        <v>0</v>
      </c>
      <c r="K363" s="48">
        <f t="shared" si="83"/>
        <v>96168711.641800016</v>
      </c>
      <c r="L363" s="48">
        <f>SUM(L336:L362)</f>
        <v>1835212496.4294004</v>
      </c>
      <c r="M363" s="48">
        <f t="shared" si="88"/>
        <v>5216109836.3251991</v>
      </c>
      <c r="N363" s="51"/>
      <c r="O363" s="167"/>
      <c r="P363" s="53">
        <v>9</v>
      </c>
      <c r="Q363" s="167"/>
      <c r="R363" s="47" t="s">
        <v>847</v>
      </c>
      <c r="S363" s="47">
        <v>112019597.707</v>
      </c>
      <c r="T363" s="47">
        <v>0</v>
      </c>
      <c r="U363" s="47">
        <v>15201339.361500001</v>
      </c>
      <c r="V363" s="47">
        <v>2624219.4758000001</v>
      </c>
      <c r="W363" s="47">
        <v>3816628.1107999999</v>
      </c>
      <c r="X363" s="47">
        <v>0</v>
      </c>
      <c r="Y363" s="47">
        <f t="shared" si="91"/>
        <v>3816628.1107999999</v>
      </c>
      <c r="Z363" s="47">
        <v>57229643.185999997</v>
      </c>
      <c r="AA363" s="56">
        <f t="shared" si="82"/>
        <v>190891427.84109998</v>
      </c>
    </row>
    <row r="364" spans="1:27" ht="24.9" customHeight="1">
      <c r="A364" s="172">
        <v>18</v>
      </c>
      <c r="B364" s="166" t="s">
        <v>848</v>
      </c>
      <c r="C364" s="43">
        <v>1</v>
      </c>
      <c r="D364" s="47" t="s">
        <v>849</v>
      </c>
      <c r="E364" s="47">
        <v>169007961.69620001</v>
      </c>
      <c r="F364" s="47">
        <v>0</v>
      </c>
      <c r="G364" s="47">
        <v>22934802.776700001</v>
      </c>
      <c r="H364" s="47">
        <v>4075719.3942</v>
      </c>
      <c r="I364" s="47">
        <v>5758282.9334000004</v>
      </c>
      <c r="J364" s="47">
        <v>0</v>
      </c>
      <c r="K364" s="47">
        <f t="shared" si="83"/>
        <v>5758282.9334000004</v>
      </c>
      <c r="L364" s="63">
        <v>81611592.383699998</v>
      </c>
      <c r="M364" s="48">
        <f t="shared" si="88"/>
        <v>283388359.18419999</v>
      </c>
      <c r="N364" s="51"/>
      <c r="O364" s="167"/>
      <c r="P364" s="53">
        <v>10</v>
      </c>
      <c r="Q364" s="167"/>
      <c r="R364" s="47" t="s">
        <v>850</v>
      </c>
      <c r="S364" s="47">
        <v>103427438.6244</v>
      </c>
      <c r="T364" s="47">
        <v>0</v>
      </c>
      <c r="U364" s="47">
        <v>14035361.9013</v>
      </c>
      <c r="V364" s="47">
        <v>2655231.5800999999</v>
      </c>
      <c r="W364" s="47">
        <v>3523884.017</v>
      </c>
      <c r="X364" s="47">
        <v>0</v>
      </c>
      <c r="Y364" s="47">
        <f t="shared" si="91"/>
        <v>3523884.017</v>
      </c>
      <c r="Z364" s="47">
        <v>57950414.814400002</v>
      </c>
      <c r="AA364" s="56">
        <f t="shared" si="82"/>
        <v>181592330.93720001</v>
      </c>
    </row>
    <row r="365" spans="1:27" ht="24.9" customHeight="1">
      <c r="A365" s="172"/>
      <c r="B365" s="167"/>
      <c r="C365" s="43">
        <v>2</v>
      </c>
      <c r="D365" s="47" t="s">
        <v>851</v>
      </c>
      <c r="E365" s="47">
        <v>171851747.03600001</v>
      </c>
      <c r="F365" s="47">
        <v>0</v>
      </c>
      <c r="G365" s="47">
        <v>23320711.5546</v>
      </c>
      <c r="H365" s="47">
        <v>4786116.6531999996</v>
      </c>
      <c r="I365" s="47">
        <v>5855173.7565000001</v>
      </c>
      <c r="J365" s="47">
        <v>0</v>
      </c>
      <c r="K365" s="47">
        <f t="shared" si="83"/>
        <v>5855173.7565000001</v>
      </c>
      <c r="L365" s="63">
        <v>98122377.461099997</v>
      </c>
      <c r="M365" s="48">
        <f t="shared" si="88"/>
        <v>303936126.46140003</v>
      </c>
      <c r="N365" s="51"/>
      <c r="O365" s="167"/>
      <c r="P365" s="53">
        <v>11</v>
      </c>
      <c r="Q365" s="167"/>
      <c r="R365" s="47" t="s">
        <v>852</v>
      </c>
      <c r="S365" s="47">
        <v>154346630.8303</v>
      </c>
      <c r="T365" s="47">
        <v>0</v>
      </c>
      <c r="U365" s="47">
        <v>20945223.538199998</v>
      </c>
      <c r="V365" s="47">
        <v>3438944.6658999999</v>
      </c>
      <c r="W365" s="47">
        <v>5258755.6361999996</v>
      </c>
      <c r="X365" s="47">
        <v>0</v>
      </c>
      <c r="Y365" s="47">
        <f t="shared" si="91"/>
        <v>5258755.6361999996</v>
      </c>
      <c r="Z365" s="47">
        <v>76165178.677399993</v>
      </c>
      <c r="AA365" s="56">
        <f t="shared" si="82"/>
        <v>260154733.34799999</v>
      </c>
    </row>
    <row r="366" spans="1:27" ht="24.9" customHeight="1">
      <c r="A366" s="172"/>
      <c r="B366" s="167"/>
      <c r="C366" s="43">
        <v>3</v>
      </c>
      <c r="D366" s="47" t="s">
        <v>853</v>
      </c>
      <c r="E366" s="47">
        <v>142221044.39899999</v>
      </c>
      <c r="F366" s="47">
        <v>0</v>
      </c>
      <c r="G366" s="47">
        <v>19299751.155000001</v>
      </c>
      <c r="H366" s="47">
        <v>4284534.6386000002</v>
      </c>
      <c r="I366" s="47">
        <v>4845623.8647999996</v>
      </c>
      <c r="J366" s="47">
        <v>0</v>
      </c>
      <c r="K366" s="47">
        <f t="shared" si="83"/>
        <v>4845623.8647999996</v>
      </c>
      <c r="L366" s="63">
        <v>86464797.513500005</v>
      </c>
      <c r="M366" s="48">
        <f t="shared" si="88"/>
        <v>257115751.57089999</v>
      </c>
      <c r="N366" s="51"/>
      <c r="O366" s="167"/>
      <c r="P366" s="53">
        <v>12</v>
      </c>
      <c r="Q366" s="167"/>
      <c r="R366" s="47" t="s">
        <v>854</v>
      </c>
      <c r="S366" s="47">
        <v>122170348.2915</v>
      </c>
      <c r="T366" s="47">
        <v>0</v>
      </c>
      <c r="U366" s="47">
        <v>16578821.5845</v>
      </c>
      <c r="V366" s="47">
        <v>2892827.5776</v>
      </c>
      <c r="W366" s="47">
        <v>4162475.0973999999</v>
      </c>
      <c r="X366" s="47">
        <v>0</v>
      </c>
      <c r="Y366" s="47">
        <f t="shared" si="91"/>
        <v>4162475.0973999999</v>
      </c>
      <c r="Z366" s="47">
        <v>63472531.348800004</v>
      </c>
      <c r="AA366" s="56">
        <f t="shared" si="82"/>
        <v>209277003.8998</v>
      </c>
    </row>
    <row r="367" spans="1:27" ht="24.9" customHeight="1">
      <c r="A367" s="172"/>
      <c r="B367" s="167"/>
      <c r="C367" s="43">
        <v>4</v>
      </c>
      <c r="D367" s="47" t="s">
        <v>855</v>
      </c>
      <c r="E367" s="47">
        <v>109508169.55859999</v>
      </c>
      <c r="F367" s="47">
        <v>0</v>
      </c>
      <c r="G367" s="47">
        <v>14860532.285700001</v>
      </c>
      <c r="H367" s="47">
        <v>3208342.8968000002</v>
      </c>
      <c r="I367" s="47">
        <v>3731061.0586999999</v>
      </c>
      <c r="J367" s="47">
        <v>0</v>
      </c>
      <c r="K367" s="47">
        <f t="shared" si="83"/>
        <v>3731061.0586999999</v>
      </c>
      <c r="L367" s="63">
        <v>61452355.070500001</v>
      </c>
      <c r="M367" s="48">
        <f t="shared" si="88"/>
        <v>192760460.87029999</v>
      </c>
      <c r="N367" s="51"/>
      <c r="O367" s="167"/>
      <c r="P367" s="53">
        <v>13</v>
      </c>
      <c r="Q367" s="167"/>
      <c r="R367" s="47" t="s">
        <v>856</v>
      </c>
      <c r="S367" s="47">
        <v>105003784.4182</v>
      </c>
      <c r="T367" s="47">
        <v>0</v>
      </c>
      <c r="U367" s="47">
        <v>14249275.9647</v>
      </c>
      <c r="V367" s="47">
        <v>2751351.3262999998</v>
      </c>
      <c r="W367" s="47">
        <v>3577591.8088000002</v>
      </c>
      <c r="X367" s="47">
        <v>0</v>
      </c>
      <c r="Y367" s="47">
        <f t="shared" si="91"/>
        <v>3577591.8088000002</v>
      </c>
      <c r="Z367" s="47">
        <v>60184393.690499999</v>
      </c>
      <c r="AA367" s="56">
        <f t="shared" si="82"/>
        <v>185766397.2085</v>
      </c>
    </row>
    <row r="368" spans="1:27" ht="24.9" customHeight="1">
      <c r="A368" s="172"/>
      <c r="B368" s="167"/>
      <c r="C368" s="43">
        <v>5</v>
      </c>
      <c r="D368" s="47" t="s">
        <v>857</v>
      </c>
      <c r="E368" s="47">
        <v>180026487.1654</v>
      </c>
      <c r="F368" s="47">
        <v>0</v>
      </c>
      <c r="G368" s="47">
        <v>24430044.2205</v>
      </c>
      <c r="H368" s="47">
        <v>5166053.2440999998</v>
      </c>
      <c r="I368" s="47">
        <v>6133695.9466000004</v>
      </c>
      <c r="J368" s="47">
        <v>0</v>
      </c>
      <c r="K368" s="47">
        <f t="shared" si="83"/>
        <v>6133695.9466000004</v>
      </c>
      <c r="L368" s="63">
        <v>106952720.3668</v>
      </c>
      <c r="M368" s="48">
        <f t="shared" si="88"/>
        <v>322709000.94339997</v>
      </c>
      <c r="N368" s="51"/>
      <c r="O368" s="167"/>
      <c r="P368" s="53">
        <v>14</v>
      </c>
      <c r="Q368" s="167"/>
      <c r="R368" s="47" t="s">
        <v>858</v>
      </c>
      <c r="S368" s="47">
        <v>150403008.2568</v>
      </c>
      <c r="T368" s="47">
        <v>0</v>
      </c>
      <c r="U368" s="47">
        <v>20410064.099100001</v>
      </c>
      <c r="V368" s="47">
        <v>3543824.3047000002</v>
      </c>
      <c r="W368" s="47">
        <v>5124392.1730000004</v>
      </c>
      <c r="X368" s="47">
        <v>0</v>
      </c>
      <c r="Y368" s="47">
        <f t="shared" si="91"/>
        <v>5124392.1730000004</v>
      </c>
      <c r="Z368" s="47">
        <v>78602751.6743</v>
      </c>
      <c r="AA368" s="56">
        <f t="shared" si="82"/>
        <v>258084040.5079</v>
      </c>
    </row>
    <row r="369" spans="1:27" ht="24.9" customHeight="1">
      <c r="A369" s="172"/>
      <c r="B369" s="167"/>
      <c r="C369" s="43">
        <v>6</v>
      </c>
      <c r="D369" s="47" t="s">
        <v>859</v>
      </c>
      <c r="E369" s="47">
        <v>120601507.1199</v>
      </c>
      <c r="F369" s="47">
        <v>0</v>
      </c>
      <c r="G369" s="47">
        <v>16365925.9158</v>
      </c>
      <c r="H369" s="47">
        <v>3717495.5674000001</v>
      </c>
      <c r="I369" s="47">
        <v>4109022.9876000001</v>
      </c>
      <c r="J369" s="47">
        <v>0</v>
      </c>
      <c r="K369" s="47">
        <f t="shared" si="83"/>
        <v>4109022.9876000001</v>
      </c>
      <c r="L369" s="63">
        <v>73285889.349199995</v>
      </c>
      <c r="M369" s="48">
        <f t="shared" si="88"/>
        <v>218079840.93989998</v>
      </c>
      <c r="N369" s="51"/>
      <c r="O369" s="167"/>
      <c r="P369" s="53">
        <v>15</v>
      </c>
      <c r="Q369" s="167"/>
      <c r="R369" s="47" t="s">
        <v>860</v>
      </c>
      <c r="S369" s="47">
        <v>99704153.754899994</v>
      </c>
      <c r="T369" s="47">
        <v>0</v>
      </c>
      <c r="U369" s="47">
        <v>13530102.8388</v>
      </c>
      <c r="V369" s="47">
        <v>2611217.5636999998</v>
      </c>
      <c r="W369" s="47">
        <v>3397027.6952</v>
      </c>
      <c r="X369" s="47">
        <v>0</v>
      </c>
      <c r="Y369" s="47">
        <f t="shared" si="91"/>
        <v>3397027.6952</v>
      </c>
      <c r="Z369" s="47">
        <v>56927457.6505</v>
      </c>
      <c r="AA369" s="56">
        <f t="shared" si="82"/>
        <v>176169959.50309998</v>
      </c>
    </row>
    <row r="370" spans="1:27" ht="24.9" customHeight="1">
      <c r="A370" s="172"/>
      <c r="B370" s="167"/>
      <c r="C370" s="43">
        <v>7</v>
      </c>
      <c r="D370" s="47" t="s">
        <v>861</v>
      </c>
      <c r="E370" s="47">
        <v>105164276.9973</v>
      </c>
      <c r="F370" s="47">
        <v>0</v>
      </c>
      <c r="G370" s="47">
        <v>14271055.209000001</v>
      </c>
      <c r="H370" s="47">
        <v>3481186.8879</v>
      </c>
      <c r="I370" s="47">
        <v>3583059.9663</v>
      </c>
      <c r="J370" s="47">
        <v>0</v>
      </c>
      <c r="K370" s="47">
        <f t="shared" si="83"/>
        <v>3583059.9663</v>
      </c>
      <c r="L370" s="63">
        <v>67793692.174799994</v>
      </c>
      <c r="M370" s="48">
        <f t="shared" si="88"/>
        <v>194293271.2353</v>
      </c>
      <c r="N370" s="51"/>
      <c r="O370" s="168"/>
      <c r="P370" s="53">
        <v>16</v>
      </c>
      <c r="Q370" s="168"/>
      <c r="R370" s="47" t="s">
        <v>862</v>
      </c>
      <c r="S370" s="47">
        <v>108159033.8981</v>
      </c>
      <c r="T370" s="47">
        <v>0</v>
      </c>
      <c r="U370" s="47">
        <v>14677451.205</v>
      </c>
      <c r="V370" s="47">
        <v>2843872.7119999998</v>
      </c>
      <c r="W370" s="47">
        <v>3685094.5562999998</v>
      </c>
      <c r="X370" s="47">
        <v>0</v>
      </c>
      <c r="Y370" s="47">
        <f t="shared" si="91"/>
        <v>3685094.5562999998</v>
      </c>
      <c r="Z370" s="47">
        <v>62334740.831900001</v>
      </c>
      <c r="AA370" s="56">
        <f t="shared" si="82"/>
        <v>191700193.2033</v>
      </c>
    </row>
    <row r="371" spans="1:27" ht="24.9" customHeight="1">
      <c r="A371" s="172"/>
      <c r="B371" s="167"/>
      <c r="C371" s="43">
        <v>8</v>
      </c>
      <c r="D371" s="47" t="s">
        <v>863</v>
      </c>
      <c r="E371" s="47">
        <v>140124503.87459999</v>
      </c>
      <c r="F371" s="47">
        <v>0</v>
      </c>
      <c r="G371" s="47">
        <v>19015245.367199998</v>
      </c>
      <c r="H371" s="47">
        <v>4237382.0182999996</v>
      </c>
      <c r="I371" s="47">
        <v>4774192.4811000004</v>
      </c>
      <c r="J371" s="47">
        <v>0</v>
      </c>
      <c r="K371" s="47">
        <f t="shared" si="83"/>
        <v>4774192.4811000004</v>
      </c>
      <c r="L371" s="63">
        <v>85368894.100600004</v>
      </c>
      <c r="M371" s="48">
        <f t="shared" si="88"/>
        <v>253520217.84179997</v>
      </c>
      <c r="N371" s="51"/>
      <c r="O371" s="43"/>
      <c r="P371" s="180" t="s">
        <v>864</v>
      </c>
      <c r="Q371" s="181"/>
      <c r="R371" s="48"/>
      <c r="S371" s="48">
        <f t="shared" ref="S371:W371" si="93">SUM(S355:S370)</f>
        <v>2002485142.8227999</v>
      </c>
      <c r="T371" s="48">
        <f t="shared" si="93"/>
        <v>0</v>
      </c>
      <c r="U371" s="48">
        <f t="shared" si="93"/>
        <v>271742238.37620002</v>
      </c>
      <c r="V371" s="48">
        <f t="shared" si="93"/>
        <v>47113734.604799993</v>
      </c>
      <c r="W371" s="48">
        <f t="shared" si="93"/>
        <v>68226821.451399997</v>
      </c>
      <c r="X371" s="48">
        <f t="shared" ref="X371:Z371" si="94">SUM(X355:X370)</f>
        <v>0</v>
      </c>
      <c r="Y371" s="48">
        <f t="shared" si="91"/>
        <v>68226821.451399997</v>
      </c>
      <c r="Z371" s="48">
        <f t="shared" si="94"/>
        <v>1034816031.7499</v>
      </c>
      <c r="AA371" s="56">
        <f t="shared" si="82"/>
        <v>3424383969.0050998</v>
      </c>
    </row>
    <row r="372" spans="1:27" ht="24.9" customHeight="1">
      <c r="A372" s="172"/>
      <c r="B372" s="167"/>
      <c r="C372" s="43">
        <v>9</v>
      </c>
      <c r="D372" s="47" t="s">
        <v>865</v>
      </c>
      <c r="E372" s="47">
        <v>154571903.8432</v>
      </c>
      <c r="F372" s="47">
        <v>0</v>
      </c>
      <c r="G372" s="47">
        <v>20975793.6492</v>
      </c>
      <c r="H372" s="47">
        <v>4026133.1298000002</v>
      </c>
      <c r="I372" s="47">
        <v>5266430.9294999996</v>
      </c>
      <c r="J372" s="47">
        <v>0</v>
      </c>
      <c r="K372" s="47">
        <f t="shared" si="83"/>
        <v>5266430.9294999996</v>
      </c>
      <c r="L372" s="63">
        <v>80459127.133200005</v>
      </c>
      <c r="M372" s="48">
        <f t="shared" si="88"/>
        <v>265299388.68489999</v>
      </c>
      <c r="N372" s="51"/>
      <c r="O372" s="166">
        <v>35</v>
      </c>
      <c r="P372" s="53">
        <v>1</v>
      </c>
      <c r="Q372" s="44"/>
      <c r="R372" s="47" t="s">
        <v>866</v>
      </c>
      <c r="S372" s="47">
        <v>111775929.7562</v>
      </c>
      <c r="T372" s="47">
        <v>0</v>
      </c>
      <c r="U372" s="47">
        <v>15168273.011399999</v>
      </c>
      <c r="V372" s="47">
        <v>2890331.83</v>
      </c>
      <c r="W372" s="47">
        <v>3808326.0803</v>
      </c>
      <c r="X372" s="47">
        <v>0</v>
      </c>
      <c r="Y372" s="47">
        <f t="shared" si="91"/>
        <v>3808326.0803</v>
      </c>
      <c r="Z372" s="47">
        <v>64974715.840999998</v>
      </c>
      <c r="AA372" s="56">
        <f t="shared" si="82"/>
        <v>198617576.51890001</v>
      </c>
    </row>
    <row r="373" spans="1:27" ht="24.9" customHeight="1">
      <c r="A373" s="172"/>
      <c r="B373" s="167"/>
      <c r="C373" s="43">
        <v>10</v>
      </c>
      <c r="D373" s="47" t="s">
        <v>867</v>
      </c>
      <c r="E373" s="47">
        <v>146024215.56490001</v>
      </c>
      <c r="F373" s="47">
        <v>0</v>
      </c>
      <c r="G373" s="47">
        <v>19815850.987500001</v>
      </c>
      <c r="H373" s="47">
        <v>4721407.4670000002</v>
      </c>
      <c r="I373" s="47">
        <v>4975201.9996999996</v>
      </c>
      <c r="J373" s="47">
        <v>0</v>
      </c>
      <c r="K373" s="47">
        <f t="shared" si="83"/>
        <v>4975201.9996999996</v>
      </c>
      <c r="L373" s="63">
        <v>96618430.967700005</v>
      </c>
      <c r="M373" s="48">
        <f t="shared" si="88"/>
        <v>272155106.98680007</v>
      </c>
      <c r="N373" s="51"/>
      <c r="O373" s="167"/>
      <c r="P373" s="53">
        <v>2</v>
      </c>
      <c r="Q373" s="166" t="s">
        <v>868</v>
      </c>
      <c r="R373" s="47" t="s">
        <v>869</v>
      </c>
      <c r="S373" s="47">
        <v>123691132.4645</v>
      </c>
      <c r="T373" s="47">
        <v>0</v>
      </c>
      <c r="U373" s="47">
        <v>16785195.796500001</v>
      </c>
      <c r="V373" s="47">
        <v>2702395.6579999998</v>
      </c>
      <c r="W373" s="47">
        <v>4214289.8439999996</v>
      </c>
      <c r="X373" s="47">
        <v>0</v>
      </c>
      <c r="Y373" s="47">
        <f t="shared" si="91"/>
        <v>4214289.8439999996</v>
      </c>
      <c r="Z373" s="47">
        <v>60606774.234899998</v>
      </c>
      <c r="AA373" s="56">
        <f t="shared" si="82"/>
        <v>207999787.99790001</v>
      </c>
    </row>
    <row r="374" spans="1:27" ht="24.9" customHeight="1">
      <c r="A374" s="172"/>
      <c r="B374" s="167"/>
      <c r="C374" s="43">
        <v>11</v>
      </c>
      <c r="D374" s="47" t="s">
        <v>870</v>
      </c>
      <c r="E374" s="47">
        <v>155903692.38550001</v>
      </c>
      <c r="F374" s="47">
        <v>0</v>
      </c>
      <c r="G374" s="47">
        <v>21156520.6818</v>
      </c>
      <c r="H374" s="47">
        <v>4995397.7840999998</v>
      </c>
      <c r="I374" s="47">
        <v>5311806.3903999999</v>
      </c>
      <c r="J374" s="47">
        <v>0</v>
      </c>
      <c r="K374" s="47">
        <f t="shared" si="83"/>
        <v>5311806.3903999999</v>
      </c>
      <c r="L374" s="63">
        <v>102986410.54970001</v>
      </c>
      <c r="M374" s="48">
        <f t="shared" si="88"/>
        <v>290353827.79150003</v>
      </c>
      <c r="N374" s="51"/>
      <c r="O374" s="167"/>
      <c r="P374" s="53">
        <v>3</v>
      </c>
      <c r="Q374" s="167"/>
      <c r="R374" s="47" t="s">
        <v>871</v>
      </c>
      <c r="S374" s="47">
        <v>103565336.32619999</v>
      </c>
      <c r="T374" s="47">
        <v>0</v>
      </c>
      <c r="U374" s="47">
        <v>14054074.9641</v>
      </c>
      <c r="V374" s="47">
        <v>2572989.5457000001</v>
      </c>
      <c r="W374" s="47">
        <v>3528582.3388</v>
      </c>
      <c r="X374" s="47">
        <v>0</v>
      </c>
      <c r="Y374" s="47">
        <f t="shared" si="91"/>
        <v>3528582.3388</v>
      </c>
      <c r="Z374" s="47">
        <v>57599166.194499999</v>
      </c>
      <c r="AA374" s="56">
        <f t="shared" si="82"/>
        <v>181320149.36930001</v>
      </c>
    </row>
    <row r="375" spans="1:27" ht="24.9" customHeight="1">
      <c r="A375" s="172"/>
      <c r="B375" s="167"/>
      <c r="C375" s="43">
        <v>12</v>
      </c>
      <c r="D375" s="47" t="s">
        <v>872</v>
      </c>
      <c r="E375" s="47">
        <v>134727927.56569999</v>
      </c>
      <c r="F375" s="47">
        <v>0</v>
      </c>
      <c r="G375" s="47">
        <v>18282916.475099999</v>
      </c>
      <c r="H375" s="47">
        <v>4005713.8138000001</v>
      </c>
      <c r="I375" s="47">
        <v>4590325.3244000003</v>
      </c>
      <c r="J375" s="47">
        <v>0</v>
      </c>
      <c r="K375" s="47">
        <f t="shared" si="83"/>
        <v>4590325.3244000003</v>
      </c>
      <c r="L375" s="63">
        <v>79984549.095200002</v>
      </c>
      <c r="M375" s="48">
        <f t="shared" si="88"/>
        <v>241591432.27420002</v>
      </c>
      <c r="N375" s="51"/>
      <c r="O375" s="167"/>
      <c r="P375" s="53">
        <v>4</v>
      </c>
      <c r="Q375" s="167"/>
      <c r="R375" s="47" t="s">
        <v>873</v>
      </c>
      <c r="S375" s="47">
        <v>115955418.67839999</v>
      </c>
      <c r="T375" s="47">
        <v>0</v>
      </c>
      <c r="U375" s="47">
        <v>15735440.103599999</v>
      </c>
      <c r="V375" s="47">
        <v>2872634.2721000002</v>
      </c>
      <c r="W375" s="47">
        <v>3950725.7629999998</v>
      </c>
      <c r="X375" s="47">
        <v>0</v>
      </c>
      <c r="Y375" s="47">
        <f t="shared" si="91"/>
        <v>3950725.7629999998</v>
      </c>
      <c r="Z375" s="47">
        <v>64563395.878300004</v>
      </c>
      <c r="AA375" s="56">
        <f t="shared" si="82"/>
        <v>203077614.6954</v>
      </c>
    </row>
    <row r="376" spans="1:27" ht="24.9" customHeight="1">
      <c r="A376" s="172"/>
      <c r="B376" s="167"/>
      <c r="C376" s="43">
        <v>13</v>
      </c>
      <c r="D376" s="47" t="s">
        <v>874</v>
      </c>
      <c r="E376" s="47">
        <v>116723924.458</v>
      </c>
      <c r="F376" s="47">
        <v>0</v>
      </c>
      <c r="G376" s="47">
        <v>15839728.2579</v>
      </c>
      <c r="H376" s="47">
        <v>3893140.9172999999</v>
      </c>
      <c r="I376" s="47">
        <v>3976909.5778000001</v>
      </c>
      <c r="J376" s="47">
        <v>0</v>
      </c>
      <c r="K376" s="47">
        <f t="shared" si="83"/>
        <v>3976909.5778000001</v>
      </c>
      <c r="L376" s="63">
        <v>77368172.304299995</v>
      </c>
      <c r="M376" s="48">
        <f t="shared" si="88"/>
        <v>217801875.51529998</v>
      </c>
      <c r="N376" s="51"/>
      <c r="O376" s="167"/>
      <c r="P376" s="53">
        <v>5</v>
      </c>
      <c r="Q376" s="167"/>
      <c r="R376" s="47" t="s">
        <v>875</v>
      </c>
      <c r="S376" s="47">
        <v>162636345.33559999</v>
      </c>
      <c r="T376" s="47">
        <v>0</v>
      </c>
      <c r="U376" s="47">
        <v>22070158.5132</v>
      </c>
      <c r="V376" s="47">
        <v>3877140.79</v>
      </c>
      <c r="W376" s="47">
        <v>5541195.1152999997</v>
      </c>
      <c r="X376" s="47">
        <v>0</v>
      </c>
      <c r="Y376" s="47">
        <f t="shared" si="91"/>
        <v>5541195.1152999997</v>
      </c>
      <c r="Z376" s="47">
        <v>87909757.3917</v>
      </c>
      <c r="AA376" s="56">
        <f t="shared" si="82"/>
        <v>282034597.14579999</v>
      </c>
    </row>
    <row r="377" spans="1:27" ht="24.9" customHeight="1">
      <c r="A377" s="172"/>
      <c r="B377" s="167"/>
      <c r="C377" s="43">
        <v>14</v>
      </c>
      <c r="D377" s="47" t="s">
        <v>876</v>
      </c>
      <c r="E377" s="47">
        <v>120187329.8075</v>
      </c>
      <c r="F377" s="47">
        <v>0</v>
      </c>
      <c r="G377" s="47">
        <v>16309721.019300001</v>
      </c>
      <c r="H377" s="47">
        <v>3570876.1740000001</v>
      </c>
      <c r="I377" s="47">
        <v>4094911.5205999999</v>
      </c>
      <c r="J377" s="47">
        <v>0</v>
      </c>
      <c r="K377" s="47">
        <f t="shared" si="83"/>
        <v>4094911.5205999999</v>
      </c>
      <c r="L377" s="63">
        <v>69878216.724299997</v>
      </c>
      <c r="M377" s="48">
        <f t="shared" si="88"/>
        <v>214041055.2457</v>
      </c>
      <c r="N377" s="51"/>
      <c r="O377" s="167"/>
      <c r="P377" s="53">
        <v>6</v>
      </c>
      <c r="Q377" s="167"/>
      <c r="R377" s="47" t="s">
        <v>877</v>
      </c>
      <c r="S377" s="47">
        <v>134783524.95140001</v>
      </c>
      <c r="T377" s="47">
        <v>0</v>
      </c>
      <c r="U377" s="47">
        <v>18290461.179000001</v>
      </c>
      <c r="V377" s="47">
        <v>2997688.0235000001</v>
      </c>
      <c r="W377" s="47">
        <v>4592219.5854000002</v>
      </c>
      <c r="X377" s="47">
        <v>0</v>
      </c>
      <c r="Y377" s="47">
        <f t="shared" si="91"/>
        <v>4592219.5854000002</v>
      </c>
      <c r="Z377" s="47">
        <v>67469847.987499997</v>
      </c>
      <c r="AA377" s="56">
        <f t="shared" si="82"/>
        <v>228133741.72680002</v>
      </c>
    </row>
    <row r="378" spans="1:27" ht="24.9" customHeight="1">
      <c r="A378" s="172"/>
      <c r="B378" s="167"/>
      <c r="C378" s="43">
        <v>15</v>
      </c>
      <c r="D378" s="47" t="s">
        <v>878</v>
      </c>
      <c r="E378" s="47">
        <v>139128599.8506</v>
      </c>
      <c r="F378" s="47">
        <v>0</v>
      </c>
      <c r="G378" s="47">
        <v>18880098.702300001</v>
      </c>
      <c r="H378" s="47">
        <v>4257672.6024000002</v>
      </c>
      <c r="I378" s="47">
        <v>4740260.9610000001</v>
      </c>
      <c r="J378" s="47">
        <v>0</v>
      </c>
      <c r="K378" s="47">
        <f t="shared" si="83"/>
        <v>4740260.9610000001</v>
      </c>
      <c r="L378" s="63">
        <v>85840480.202600002</v>
      </c>
      <c r="M378" s="48">
        <f t="shared" si="88"/>
        <v>252847112.31890002</v>
      </c>
      <c r="N378" s="51"/>
      <c r="O378" s="167"/>
      <c r="P378" s="53">
        <v>7</v>
      </c>
      <c r="Q378" s="167"/>
      <c r="R378" s="47" t="s">
        <v>879</v>
      </c>
      <c r="S378" s="47">
        <v>124091171.8272</v>
      </c>
      <c r="T378" s="47">
        <v>0</v>
      </c>
      <c r="U378" s="47">
        <v>16839482.137499999</v>
      </c>
      <c r="V378" s="47">
        <v>2830906.7777</v>
      </c>
      <c r="W378" s="47">
        <v>4227919.6141999997</v>
      </c>
      <c r="X378" s="47">
        <v>0</v>
      </c>
      <c r="Y378" s="47">
        <f t="shared" si="91"/>
        <v>4227919.6141999997</v>
      </c>
      <c r="Z378" s="47">
        <v>63593581.196500003</v>
      </c>
      <c r="AA378" s="56">
        <f t="shared" si="82"/>
        <v>211583061.55309999</v>
      </c>
    </row>
    <row r="379" spans="1:27" ht="24.9" customHeight="1">
      <c r="A379" s="172"/>
      <c r="B379" s="167"/>
      <c r="C379" s="43">
        <v>16</v>
      </c>
      <c r="D379" s="47" t="s">
        <v>880</v>
      </c>
      <c r="E379" s="47">
        <v>107912810.3274</v>
      </c>
      <c r="F379" s="47">
        <v>0</v>
      </c>
      <c r="G379" s="47">
        <v>14644038.0507</v>
      </c>
      <c r="H379" s="47">
        <v>3380745.4312999998</v>
      </c>
      <c r="I379" s="47">
        <v>3676705.4515</v>
      </c>
      <c r="J379" s="47">
        <v>0</v>
      </c>
      <c r="K379" s="47">
        <f t="shared" si="83"/>
        <v>3676705.4515</v>
      </c>
      <c r="L379" s="63">
        <v>65459269.733199999</v>
      </c>
      <c r="M379" s="48">
        <f t="shared" si="88"/>
        <v>195073568.99409997</v>
      </c>
      <c r="N379" s="51"/>
      <c r="O379" s="167"/>
      <c r="P379" s="53">
        <v>8</v>
      </c>
      <c r="Q379" s="167"/>
      <c r="R379" s="47" t="s">
        <v>881</v>
      </c>
      <c r="S379" s="47">
        <v>107809775.545</v>
      </c>
      <c r="T379" s="47">
        <v>0</v>
      </c>
      <c r="U379" s="47">
        <v>14630055.9738</v>
      </c>
      <c r="V379" s="47">
        <v>2667981.3560000001</v>
      </c>
      <c r="W379" s="47">
        <v>3673194.9490999999</v>
      </c>
      <c r="X379" s="47">
        <v>0</v>
      </c>
      <c r="Y379" s="47">
        <f t="shared" si="91"/>
        <v>3673194.9490999999</v>
      </c>
      <c r="Z379" s="47">
        <v>59806930.0123</v>
      </c>
      <c r="AA379" s="56">
        <f t="shared" si="82"/>
        <v>188587937.8362</v>
      </c>
    </row>
    <row r="380" spans="1:27" ht="24.9" customHeight="1">
      <c r="A380" s="172"/>
      <c r="B380" s="167"/>
      <c r="C380" s="43">
        <v>17</v>
      </c>
      <c r="D380" s="47" t="s">
        <v>882</v>
      </c>
      <c r="E380" s="47">
        <v>150152370.61410001</v>
      </c>
      <c r="F380" s="47">
        <v>0</v>
      </c>
      <c r="G380" s="47">
        <v>20376051.944699999</v>
      </c>
      <c r="H380" s="47">
        <v>4558757.8991</v>
      </c>
      <c r="I380" s="47">
        <v>5115852.6782</v>
      </c>
      <c r="J380" s="47">
        <v>0</v>
      </c>
      <c r="K380" s="47">
        <f t="shared" si="83"/>
        <v>5115852.6782</v>
      </c>
      <c r="L380" s="63">
        <v>92838191.074900001</v>
      </c>
      <c r="M380" s="48">
        <f t="shared" si="88"/>
        <v>273041224.21100003</v>
      </c>
      <c r="N380" s="51"/>
      <c r="O380" s="167"/>
      <c r="P380" s="53">
        <v>9</v>
      </c>
      <c r="Q380" s="167"/>
      <c r="R380" s="47" t="s">
        <v>883</v>
      </c>
      <c r="S380" s="47">
        <v>142183843.4524</v>
      </c>
      <c r="T380" s="47">
        <v>0</v>
      </c>
      <c r="U380" s="47">
        <v>19294702.893599998</v>
      </c>
      <c r="V380" s="47">
        <v>3437754.6264999998</v>
      </c>
      <c r="W380" s="47">
        <v>4844356.3866999997</v>
      </c>
      <c r="X380" s="47">
        <v>0</v>
      </c>
      <c r="Y380" s="47">
        <f t="shared" si="91"/>
        <v>4844356.3866999997</v>
      </c>
      <c r="Z380" s="47">
        <v>77697709.949000001</v>
      </c>
      <c r="AA380" s="56">
        <f t="shared" si="82"/>
        <v>247458367.3082</v>
      </c>
    </row>
    <row r="381" spans="1:27" ht="24.9" customHeight="1">
      <c r="A381" s="172"/>
      <c r="B381" s="167"/>
      <c r="C381" s="43">
        <v>18</v>
      </c>
      <c r="D381" s="47" t="s">
        <v>884</v>
      </c>
      <c r="E381" s="47">
        <v>100994604.4404</v>
      </c>
      <c r="F381" s="47">
        <v>0</v>
      </c>
      <c r="G381" s="47">
        <v>13705220.222100001</v>
      </c>
      <c r="H381" s="47">
        <v>3425292.7651</v>
      </c>
      <c r="I381" s="47">
        <v>3440994.7365999999</v>
      </c>
      <c r="J381" s="47">
        <v>0</v>
      </c>
      <c r="K381" s="47">
        <f t="shared" si="83"/>
        <v>3440994.7365999999</v>
      </c>
      <c r="L381" s="63">
        <v>66494622.060500003</v>
      </c>
      <c r="M381" s="48">
        <f t="shared" si="88"/>
        <v>188060734.2247</v>
      </c>
      <c r="N381" s="51"/>
      <c r="O381" s="167"/>
      <c r="P381" s="53">
        <v>10</v>
      </c>
      <c r="Q381" s="167"/>
      <c r="R381" s="47" t="s">
        <v>885</v>
      </c>
      <c r="S381" s="47">
        <v>100275808.4069</v>
      </c>
      <c r="T381" s="47">
        <v>0</v>
      </c>
      <c r="U381" s="47">
        <v>13607677.8039</v>
      </c>
      <c r="V381" s="47">
        <v>2689326.3149000001</v>
      </c>
      <c r="W381" s="47">
        <v>3416504.5839999998</v>
      </c>
      <c r="X381" s="47">
        <v>0</v>
      </c>
      <c r="Y381" s="47">
        <f t="shared" si="91"/>
        <v>3416504.5839999998</v>
      </c>
      <c r="Z381" s="47">
        <v>60303021.494900003</v>
      </c>
      <c r="AA381" s="56">
        <f t="shared" si="82"/>
        <v>180292338.60460001</v>
      </c>
    </row>
    <row r="382" spans="1:27" ht="24.9" customHeight="1">
      <c r="A382" s="172"/>
      <c r="B382" s="167"/>
      <c r="C382" s="43">
        <v>19</v>
      </c>
      <c r="D382" s="47" t="s">
        <v>886</v>
      </c>
      <c r="E382" s="47">
        <v>133262251.74150001</v>
      </c>
      <c r="F382" s="47">
        <v>0</v>
      </c>
      <c r="G382" s="47">
        <v>18084020.602200001</v>
      </c>
      <c r="H382" s="47">
        <v>4287256.3968000002</v>
      </c>
      <c r="I382" s="47">
        <v>4540388.1679999996</v>
      </c>
      <c r="J382" s="47">
        <v>0</v>
      </c>
      <c r="K382" s="47">
        <f t="shared" si="83"/>
        <v>4540388.1679999996</v>
      </c>
      <c r="L382" s="63">
        <v>86528055.588799998</v>
      </c>
      <c r="M382" s="48">
        <f t="shared" si="88"/>
        <v>246701972.49730003</v>
      </c>
      <c r="N382" s="51"/>
      <c r="O382" s="167"/>
      <c r="P382" s="53">
        <v>11</v>
      </c>
      <c r="Q382" s="167"/>
      <c r="R382" s="47" t="s">
        <v>887</v>
      </c>
      <c r="S382" s="47">
        <v>96048281.284400001</v>
      </c>
      <c r="T382" s="47">
        <v>0</v>
      </c>
      <c r="U382" s="47">
        <v>13033991.808599999</v>
      </c>
      <c r="V382" s="47">
        <v>2411106.2385</v>
      </c>
      <c r="W382" s="47">
        <v>3272468.1943000001</v>
      </c>
      <c r="X382" s="47">
        <v>0</v>
      </c>
      <c r="Y382" s="47">
        <f t="shared" si="91"/>
        <v>3272468.1943000001</v>
      </c>
      <c r="Z382" s="47">
        <v>53836735.444499999</v>
      </c>
      <c r="AA382" s="56">
        <f t="shared" ref="AA382:AA412" si="95">S382+T382+U382+V382+W382-X382+Z382</f>
        <v>168602582.97029999</v>
      </c>
    </row>
    <row r="383" spans="1:27" ht="24.9" customHeight="1">
      <c r="A383" s="172"/>
      <c r="B383" s="167"/>
      <c r="C383" s="43">
        <v>20</v>
      </c>
      <c r="D383" s="47" t="s">
        <v>888</v>
      </c>
      <c r="E383" s="47">
        <v>111730678.6895</v>
      </c>
      <c r="F383" s="47">
        <v>0</v>
      </c>
      <c r="G383" s="47">
        <v>15162132.3288</v>
      </c>
      <c r="H383" s="47">
        <v>3444136.6490000002</v>
      </c>
      <c r="I383" s="47">
        <v>3806784.3298999998</v>
      </c>
      <c r="J383" s="47">
        <v>0</v>
      </c>
      <c r="K383" s="47">
        <f t="shared" si="83"/>
        <v>3806784.3298999998</v>
      </c>
      <c r="L383" s="63">
        <v>66932584.5009</v>
      </c>
      <c r="M383" s="48">
        <f t="shared" si="88"/>
        <v>201076316.49809998</v>
      </c>
      <c r="N383" s="51"/>
      <c r="O383" s="167"/>
      <c r="P383" s="53">
        <v>12</v>
      </c>
      <c r="Q383" s="167"/>
      <c r="R383" s="47" t="s">
        <v>889</v>
      </c>
      <c r="S383" s="47">
        <v>102978445.8742</v>
      </c>
      <c r="T383" s="47">
        <v>0</v>
      </c>
      <c r="U383" s="47">
        <v>13974432.463500001</v>
      </c>
      <c r="V383" s="47">
        <v>2571818.6993</v>
      </c>
      <c r="W383" s="47">
        <v>3508586.3538000002</v>
      </c>
      <c r="X383" s="47">
        <v>0</v>
      </c>
      <c r="Y383" s="47">
        <f t="shared" si="91"/>
        <v>3508586.3538000002</v>
      </c>
      <c r="Z383" s="47">
        <v>57571953.824199997</v>
      </c>
      <c r="AA383" s="56">
        <f t="shared" si="95"/>
        <v>180605237.215</v>
      </c>
    </row>
    <row r="384" spans="1:27" ht="24.9" customHeight="1">
      <c r="A384" s="172"/>
      <c r="B384" s="167"/>
      <c r="C384" s="43">
        <v>21</v>
      </c>
      <c r="D384" s="47" t="s">
        <v>890</v>
      </c>
      <c r="E384" s="47">
        <v>142415856.30059999</v>
      </c>
      <c r="F384" s="47">
        <v>0</v>
      </c>
      <c r="G384" s="47">
        <v>19326187.6173</v>
      </c>
      <c r="H384" s="47">
        <v>4326482.8161000004</v>
      </c>
      <c r="I384" s="47">
        <v>4852261.3185999999</v>
      </c>
      <c r="J384" s="47">
        <v>0</v>
      </c>
      <c r="K384" s="47">
        <f t="shared" si="83"/>
        <v>4852261.3185999999</v>
      </c>
      <c r="L384" s="63">
        <v>87439741.228400007</v>
      </c>
      <c r="M384" s="48">
        <f t="shared" si="88"/>
        <v>258360529.28100002</v>
      </c>
      <c r="N384" s="51"/>
      <c r="O384" s="167"/>
      <c r="P384" s="53">
        <v>13</v>
      </c>
      <c r="Q384" s="167"/>
      <c r="R384" s="47" t="s">
        <v>891</v>
      </c>
      <c r="S384" s="47">
        <v>112001239.4815</v>
      </c>
      <c r="T384" s="47">
        <v>0</v>
      </c>
      <c r="U384" s="47">
        <v>15198848.1042</v>
      </c>
      <c r="V384" s="47">
        <v>2956843.2614000002</v>
      </c>
      <c r="W384" s="47">
        <v>3816002.6230000001</v>
      </c>
      <c r="X384" s="47">
        <v>0</v>
      </c>
      <c r="Y384" s="47">
        <f t="shared" si="91"/>
        <v>3816002.6230000001</v>
      </c>
      <c r="Z384" s="47">
        <v>66520549.438299999</v>
      </c>
      <c r="AA384" s="56">
        <f t="shared" si="95"/>
        <v>200493482.9084</v>
      </c>
    </row>
    <row r="385" spans="1:27" ht="24.9" customHeight="1">
      <c r="A385" s="172"/>
      <c r="B385" s="167"/>
      <c r="C385" s="43">
        <v>22</v>
      </c>
      <c r="D385" s="47" t="s">
        <v>892</v>
      </c>
      <c r="E385" s="47">
        <v>159334631.36059999</v>
      </c>
      <c r="F385" s="47">
        <v>0</v>
      </c>
      <c r="G385" s="47">
        <v>21622107.675000001</v>
      </c>
      <c r="H385" s="47">
        <v>4468087.7993000001</v>
      </c>
      <c r="I385" s="47">
        <v>5428702.1704000002</v>
      </c>
      <c r="J385" s="47">
        <v>0</v>
      </c>
      <c r="K385" s="47">
        <f t="shared" si="83"/>
        <v>5428702.1704000002</v>
      </c>
      <c r="L385" s="63">
        <v>90730870.822600007</v>
      </c>
      <c r="M385" s="48">
        <f t="shared" si="88"/>
        <v>281584399.82790005</v>
      </c>
      <c r="N385" s="51"/>
      <c r="O385" s="167"/>
      <c r="P385" s="53">
        <v>14</v>
      </c>
      <c r="Q385" s="167"/>
      <c r="R385" s="47" t="s">
        <v>893</v>
      </c>
      <c r="S385" s="47">
        <v>123244622.9337</v>
      </c>
      <c r="T385" s="47">
        <v>0</v>
      </c>
      <c r="U385" s="47">
        <v>16724603.3379</v>
      </c>
      <c r="V385" s="47">
        <v>3295493.7242000001</v>
      </c>
      <c r="W385" s="47">
        <v>4199076.7901999997</v>
      </c>
      <c r="X385" s="47">
        <v>0</v>
      </c>
      <c r="Y385" s="47">
        <f t="shared" si="91"/>
        <v>4199076.7901999997</v>
      </c>
      <c r="Z385" s="47">
        <v>74391335.728499994</v>
      </c>
      <c r="AA385" s="56">
        <f t="shared" si="95"/>
        <v>221855132.51450002</v>
      </c>
    </row>
    <row r="386" spans="1:27" ht="24.9" customHeight="1">
      <c r="A386" s="172"/>
      <c r="B386" s="168"/>
      <c r="C386" s="43">
        <v>23</v>
      </c>
      <c r="D386" s="47" t="s">
        <v>894</v>
      </c>
      <c r="E386" s="47">
        <v>162694424.7362</v>
      </c>
      <c r="F386" s="47">
        <v>0</v>
      </c>
      <c r="G386" s="47">
        <v>22078040.0328</v>
      </c>
      <c r="H386" s="47">
        <v>5031001.3228000002</v>
      </c>
      <c r="I386" s="47">
        <v>5543173.9408999998</v>
      </c>
      <c r="J386" s="47">
        <v>0</v>
      </c>
      <c r="K386" s="47">
        <f t="shared" si="83"/>
        <v>5543173.9408999998</v>
      </c>
      <c r="L386" s="63">
        <v>103813894.56200001</v>
      </c>
      <c r="M386" s="48">
        <f t="shared" si="88"/>
        <v>299160534.59469998</v>
      </c>
      <c r="N386" s="51"/>
      <c r="O386" s="167"/>
      <c r="P386" s="53">
        <v>15</v>
      </c>
      <c r="Q386" s="167"/>
      <c r="R386" s="47" t="s">
        <v>895</v>
      </c>
      <c r="S386" s="47">
        <v>114308155.1339</v>
      </c>
      <c r="T386" s="47">
        <v>0</v>
      </c>
      <c r="U386" s="47">
        <v>15511902.3234</v>
      </c>
      <c r="V386" s="47">
        <v>2506723.3176000002</v>
      </c>
      <c r="W386" s="47">
        <v>3894601.7196</v>
      </c>
      <c r="X386" s="47">
        <v>0</v>
      </c>
      <c r="Y386" s="47">
        <f t="shared" si="91"/>
        <v>3894601.7196</v>
      </c>
      <c r="Z386" s="47">
        <v>56059031.5229</v>
      </c>
      <c r="AA386" s="56">
        <f t="shared" si="95"/>
        <v>192280414.01740003</v>
      </c>
    </row>
    <row r="387" spans="1:27" ht="24.9" customHeight="1">
      <c r="A387" s="43"/>
      <c r="B387" s="179" t="s">
        <v>896</v>
      </c>
      <c r="C387" s="180"/>
      <c r="D387" s="48"/>
      <c r="E387" s="48">
        <f>SUM(E364:E386)</f>
        <v>3174270919.5326996</v>
      </c>
      <c r="F387" s="48">
        <f t="shared" ref="F387:I387" si="96">SUM(F364:F386)</f>
        <v>0</v>
      </c>
      <c r="G387" s="48">
        <f t="shared" si="96"/>
        <v>430756496.7312001</v>
      </c>
      <c r="H387" s="48">
        <f t="shared" si="96"/>
        <v>95348934.268399999</v>
      </c>
      <c r="I387" s="48">
        <f t="shared" si="96"/>
        <v>108150822.49249998</v>
      </c>
      <c r="J387" s="47">
        <v>0</v>
      </c>
      <c r="K387" s="48">
        <f t="shared" si="83"/>
        <v>108150822.49249998</v>
      </c>
      <c r="L387" s="48">
        <f>SUM(L364:L386)</f>
        <v>1914424934.9684999</v>
      </c>
      <c r="M387" s="48">
        <f t="shared" si="88"/>
        <v>5722952107.9932995</v>
      </c>
      <c r="N387" s="70"/>
      <c r="O387" s="167"/>
      <c r="P387" s="53">
        <v>16</v>
      </c>
      <c r="Q387" s="167"/>
      <c r="R387" s="47" t="s">
        <v>897</v>
      </c>
      <c r="S387" s="47">
        <v>119128689.28219999</v>
      </c>
      <c r="T387" s="47">
        <v>0</v>
      </c>
      <c r="U387" s="47">
        <v>16166060.8551</v>
      </c>
      <c r="V387" s="47">
        <v>2804749.7014000001</v>
      </c>
      <c r="W387" s="47">
        <v>4058842.5057999999</v>
      </c>
      <c r="X387" s="47">
        <v>0</v>
      </c>
      <c r="Y387" s="47">
        <f t="shared" si="91"/>
        <v>4058842.5057999999</v>
      </c>
      <c r="Z387" s="47">
        <v>62985648.296999998</v>
      </c>
      <c r="AA387" s="56">
        <f t="shared" si="95"/>
        <v>205143990.6415</v>
      </c>
    </row>
    <row r="388" spans="1:27" ht="24.9" customHeight="1">
      <c r="A388" s="172">
        <v>19</v>
      </c>
      <c r="B388" s="172" t="s">
        <v>104</v>
      </c>
      <c r="C388" s="43">
        <v>1</v>
      </c>
      <c r="D388" s="47" t="s">
        <v>898</v>
      </c>
      <c r="E388" s="47">
        <v>104404285.8629</v>
      </c>
      <c r="F388" s="47">
        <f>-11651464.66</f>
        <v>-11651464.66</v>
      </c>
      <c r="G388" s="47">
        <v>14167922.5134</v>
      </c>
      <c r="H388" s="47">
        <v>3385044.2776000001</v>
      </c>
      <c r="I388" s="47">
        <v>3557166.2552999998</v>
      </c>
      <c r="J388" s="47">
        <v>0</v>
      </c>
      <c r="K388" s="47">
        <f t="shared" si="83"/>
        <v>3557166.2552999998</v>
      </c>
      <c r="L388" s="63">
        <v>74142514.046299994</v>
      </c>
      <c r="M388" s="48">
        <f t="shared" si="88"/>
        <v>188005468.29550001</v>
      </c>
      <c r="N388" s="51"/>
      <c r="O388" s="168"/>
      <c r="P388" s="53">
        <v>17</v>
      </c>
      <c r="Q388" s="168"/>
      <c r="R388" s="47" t="s">
        <v>899</v>
      </c>
      <c r="S388" s="47">
        <v>118845597.83759999</v>
      </c>
      <c r="T388" s="47">
        <v>0</v>
      </c>
      <c r="U388" s="47">
        <v>16127644.6392</v>
      </c>
      <c r="V388" s="47">
        <v>2714422.8864000002</v>
      </c>
      <c r="W388" s="47">
        <v>4049197.2792000002</v>
      </c>
      <c r="X388" s="47">
        <v>0</v>
      </c>
      <c r="Y388" s="47">
        <f t="shared" si="91"/>
        <v>4049197.2792000002</v>
      </c>
      <c r="Z388" s="47">
        <v>60886306.540700004</v>
      </c>
      <c r="AA388" s="56">
        <f t="shared" si="95"/>
        <v>202623169.18309999</v>
      </c>
    </row>
    <row r="389" spans="1:27" ht="24.9" customHeight="1">
      <c r="A389" s="172"/>
      <c r="B389" s="172"/>
      <c r="C389" s="43">
        <v>2</v>
      </c>
      <c r="D389" s="47" t="s">
        <v>900</v>
      </c>
      <c r="E389" s="47">
        <v>106937426.684</v>
      </c>
      <c r="F389" s="47">
        <f t="shared" ref="F389:F412" si="97">-11651464.66</f>
        <v>-11651464.66</v>
      </c>
      <c r="G389" s="47">
        <v>14511676.0527</v>
      </c>
      <c r="H389" s="47">
        <v>3483223.7326000002</v>
      </c>
      <c r="I389" s="47">
        <v>3643473.0814999999</v>
      </c>
      <c r="J389" s="47">
        <v>0</v>
      </c>
      <c r="K389" s="47">
        <f t="shared" si="83"/>
        <v>3643473.0814999999</v>
      </c>
      <c r="L389" s="63">
        <v>76424363.898300007</v>
      </c>
      <c r="M389" s="48">
        <f t="shared" si="88"/>
        <v>193348698.78909999</v>
      </c>
      <c r="N389" s="51"/>
      <c r="O389" s="43"/>
      <c r="P389" s="180" t="s">
        <v>868</v>
      </c>
      <c r="Q389" s="181"/>
      <c r="R389" s="48"/>
      <c r="S389" s="48">
        <f t="shared" ref="S389:W389" si="98">SUM(S372:S388)</f>
        <v>2013323318.5713</v>
      </c>
      <c r="T389" s="48">
        <f t="shared" si="98"/>
        <v>0</v>
      </c>
      <c r="U389" s="48">
        <f t="shared" si="98"/>
        <v>273213005.90850002</v>
      </c>
      <c r="V389" s="48">
        <f t="shared" si="98"/>
        <v>48800307.02319999</v>
      </c>
      <c r="W389" s="48">
        <f t="shared" si="98"/>
        <v>68596089.726700008</v>
      </c>
      <c r="X389" s="48">
        <f t="shared" ref="X389" si="99">SUM(X372:X388)</f>
        <v>0</v>
      </c>
      <c r="Y389" s="48">
        <f t="shared" si="91"/>
        <v>68596089.726700008</v>
      </c>
      <c r="Z389" s="48">
        <f>SUM(Z372:Z388)</f>
        <v>1096776460.9767001</v>
      </c>
      <c r="AA389" s="56">
        <f t="shared" si="95"/>
        <v>3500709182.2063999</v>
      </c>
    </row>
    <row r="390" spans="1:27" ht="24.9" customHeight="1">
      <c r="A390" s="172"/>
      <c r="B390" s="172"/>
      <c r="C390" s="43">
        <v>3</v>
      </c>
      <c r="D390" s="47" t="s">
        <v>901</v>
      </c>
      <c r="E390" s="47">
        <v>97505864.807500005</v>
      </c>
      <c r="F390" s="47">
        <f t="shared" si="97"/>
        <v>-11651464.66</v>
      </c>
      <c r="G390" s="47">
        <v>13231789.5348</v>
      </c>
      <c r="H390" s="47">
        <v>3315835.6083999998</v>
      </c>
      <c r="I390" s="47">
        <v>3322129.6258999999</v>
      </c>
      <c r="J390" s="47">
        <v>0</v>
      </c>
      <c r="K390" s="47">
        <f t="shared" si="83"/>
        <v>3322129.6258999999</v>
      </c>
      <c r="L390" s="63">
        <v>72533992.266299993</v>
      </c>
      <c r="M390" s="48">
        <f t="shared" si="88"/>
        <v>178258147.18290001</v>
      </c>
      <c r="N390" s="51"/>
      <c r="O390" s="166">
        <v>36</v>
      </c>
      <c r="P390" s="53">
        <v>1</v>
      </c>
      <c r="Q390" s="166" t="s">
        <v>121</v>
      </c>
      <c r="R390" s="47" t="s">
        <v>902</v>
      </c>
      <c r="S390" s="47">
        <v>111865846.0511</v>
      </c>
      <c r="T390" s="47">
        <v>0</v>
      </c>
      <c r="U390" s="47">
        <v>15180474.877499999</v>
      </c>
      <c r="V390" s="47">
        <v>2913764.2527000001</v>
      </c>
      <c r="W390" s="47">
        <v>3811389.6264</v>
      </c>
      <c r="X390" s="47">
        <v>0</v>
      </c>
      <c r="Y390" s="47">
        <f t="shared" si="91"/>
        <v>3811389.6264</v>
      </c>
      <c r="Z390" s="47">
        <v>65256623.732199997</v>
      </c>
      <c r="AA390" s="56">
        <f t="shared" si="95"/>
        <v>199028098.5399</v>
      </c>
    </row>
    <row r="391" spans="1:27" ht="24.9" customHeight="1">
      <c r="A391" s="172"/>
      <c r="B391" s="172"/>
      <c r="C391" s="43">
        <v>4</v>
      </c>
      <c r="D391" s="47" t="s">
        <v>903</v>
      </c>
      <c r="E391" s="47">
        <v>105780383.1944</v>
      </c>
      <c r="F391" s="47">
        <f t="shared" si="97"/>
        <v>-11651464.66</v>
      </c>
      <c r="G391" s="47">
        <v>14354662.360200001</v>
      </c>
      <c r="H391" s="47">
        <v>3475291.4015000002</v>
      </c>
      <c r="I391" s="47">
        <v>3604051.3708000001</v>
      </c>
      <c r="J391" s="47">
        <v>0</v>
      </c>
      <c r="K391" s="47">
        <f t="shared" si="83"/>
        <v>3604051.3708000001</v>
      </c>
      <c r="L391" s="63">
        <v>76240003.651800007</v>
      </c>
      <c r="M391" s="48">
        <f t="shared" si="88"/>
        <v>191802927.31870002</v>
      </c>
      <c r="N391" s="51"/>
      <c r="O391" s="167"/>
      <c r="P391" s="53">
        <v>2</v>
      </c>
      <c r="Q391" s="167"/>
      <c r="R391" s="47" t="s">
        <v>904</v>
      </c>
      <c r="S391" s="47">
        <v>108314098.0036</v>
      </c>
      <c r="T391" s="47">
        <v>0</v>
      </c>
      <c r="U391" s="47">
        <v>14698493.791200001</v>
      </c>
      <c r="V391" s="47">
        <v>3187319.3336999998</v>
      </c>
      <c r="W391" s="47">
        <v>3690377.7536999998</v>
      </c>
      <c r="X391" s="47">
        <v>0</v>
      </c>
      <c r="Y391" s="47">
        <f t="shared" si="91"/>
        <v>3690377.7536999998</v>
      </c>
      <c r="Z391" s="47">
        <v>71614487.721000001</v>
      </c>
      <c r="AA391" s="56">
        <f t="shared" si="95"/>
        <v>201504776.60320002</v>
      </c>
    </row>
    <row r="392" spans="1:27" ht="24.9" customHeight="1">
      <c r="A392" s="172"/>
      <c r="B392" s="172"/>
      <c r="C392" s="43">
        <v>5</v>
      </c>
      <c r="D392" s="47" t="s">
        <v>905</v>
      </c>
      <c r="E392" s="47">
        <v>128209306.63590001</v>
      </c>
      <c r="F392" s="47">
        <f t="shared" si="97"/>
        <v>-11651464.66</v>
      </c>
      <c r="G392" s="47">
        <v>17398323.324000001</v>
      </c>
      <c r="H392" s="47">
        <v>4016210.1770000001</v>
      </c>
      <c r="I392" s="47">
        <v>4368228.8996000001</v>
      </c>
      <c r="J392" s="47">
        <v>0</v>
      </c>
      <c r="K392" s="47">
        <f t="shared" si="83"/>
        <v>4368228.8996000001</v>
      </c>
      <c r="L392" s="63">
        <v>88811833.755500004</v>
      </c>
      <c r="M392" s="48">
        <f t="shared" si="88"/>
        <v>231152438.13200003</v>
      </c>
      <c r="N392" s="51"/>
      <c r="O392" s="167"/>
      <c r="P392" s="53">
        <v>3</v>
      </c>
      <c r="Q392" s="167"/>
      <c r="R392" s="47" t="s">
        <v>906</v>
      </c>
      <c r="S392" s="47">
        <v>127828377.21179999</v>
      </c>
      <c r="T392" s="47">
        <v>0</v>
      </c>
      <c r="U392" s="47">
        <v>17346630.249299999</v>
      </c>
      <c r="V392" s="47">
        <v>3338904.0967000001</v>
      </c>
      <c r="W392" s="47">
        <v>4355250.2275</v>
      </c>
      <c r="X392" s="47">
        <v>0</v>
      </c>
      <c r="Y392" s="47">
        <f t="shared" si="91"/>
        <v>4355250.2275</v>
      </c>
      <c r="Z392" s="47">
        <v>75137563.591399997</v>
      </c>
      <c r="AA392" s="56">
        <f t="shared" si="95"/>
        <v>228006725.37669998</v>
      </c>
    </row>
    <row r="393" spans="1:27" ht="24.9" customHeight="1">
      <c r="A393" s="172"/>
      <c r="B393" s="172"/>
      <c r="C393" s="43">
        <v>6</v>
      </c>
      <c r="D393" s="47" t="s">
        <v>907</v>
      </c>
      <c r="E393" s="47">
        <v>102144985.2814</v>
      </c>
      <c r="F393" s="47">
        <f t="shared" si="97"/>
        <v>-11651464.66</v>
      </c>
      <c r="G393" s="47">
        <v>13861329.7776</v>
      </c>
      <c r="H393" s="47">
        <v>3365146.0189</v>
      </c>
      <c r="I393" s="47">
        <v>3480189.4534</v>
      </c>
      <c r="J393" s="47">
        <v>0</v>
      </c>
      <c r="K393" s="47">
        <f t="shared" si="83"/>
        <v>3480189.4534</v>
      </c>
      <c r="L393" s="63">
        <v>73680046.225400001</v>
      </c>
      <c r="M393" s="48">
        <f t="shared" si="88"/>
        <v>184880232.09670001</v>
      </c>
      <c r="N393" s="51"/>
      <c r="O393" s="167"/>
      <c r="P393" s="53">
        <v>4</v>
      </c>
      <c r="Q393" s="167"/>
      <c r="R393" s="47" t="s">
        <v>908</v>
      </c>
      <c r="S393" s="47">
        <v>141085236.4391</v>
      </c>
      <c r="T393" s="47">
        <v>0</v>
      </c>
      <c r="U393" s="47">
        <v>19145619.176100001</v>
      </c>
      <c r="V393" s="47">
        <v>3622628.9901999999</v>
      </c>
      <c r="W393" s="47">
        <v>4806925.6654000003</v>
      </c>
      <c r="X393" s="47">
        <v>0</v>
      </c>
      <c r="Y393" s="47">
        <f t="shared" si="91"/>
        <v>4806925.6654000003</v>
      </c>
      <c r="Z393" s="47">
        <v>81731790.523900002</v>
      </c>
      <c r="AA393" s="56">
        <f t="shared" si="95"/>
        <v>250392200.7947</v>
      </c>
    </row>
    <row r="394" spans="1:27" ht="24.9" customHeight="1">
      <c r="A394" s="172"/>
      <c r="B394" s="172"/>
      <c r="C394" s="43">
        <v>7</v>
      </c>
      <c r="D394" s="47" t="s">
        <v>909</v>
      </c>
      <c r="E394" s="47">
        <v>164873116.50139999</v>
      </c>
      <c r="F394" s="47">
        <f t="shared" si="97"/>
        <v>-11651464.66</v>
      </c>
      <c r="G394" s="47">
        <v>22373693.951099999</v>
      </c>
      <c r="H394" s="47">
        <v>4884708.4801000003</v>
      </c>
      <c r="I394" s="47">
        <v>5617404.3185000001</v>
      </c>
      <c r="J394" s="47">
        <v>0</v>
      </c>
      <c r="K394" s="47">
        <f t="shared" ref="K394:K413" si="100">I394-J394</f>
        <v>5617404.3185000001</v>
      </c>
      <c r="L394" s="63">
        <v>108997143.6538</v>
      </c>
      <c r="M394" s="48">
        <f t="shared" si="88"/>
        <v>295094602.24489999</v>
      </c>
      <c r="N394" s="51"/>
      <c r="O394" s="167"/>
      <c r="P394" s="53">
        <v>5</v>
      </c>
      <c r="Q394" s="167"/>
      <c r="R394" s="47" t="s">
        <v>910</v>
      </c>
      <c r="S394" s="47">
        <v>122799662.6179</v>
      </c>
      <c r="T394" s="47">
        <v>0</v>
      </c>
      <c r="U394" s="47">
        <v>16664221.111199999</v>
      </c>
      <c r="V394" s="47">
        <v>3295417.2675999999</v>
      </c>
      <c r="W394" s="47">
        <v>4183916.5133000002</v>
      </c>
      <c r="X394" s="47">
        <v>0</v>
      </c>
      <c r="Y394" s="47">
        <f t="shared" si="91"/>
        <v>4183916.5133000002</v>
      </c>
      <c r="Z394" s="47">
        <v>74126859.117799997</v>
      </c>
      <c r="AA394" s="56">
        <f t="shared" si="95"/>
        <v>221070076.62779999</v>
      </c>
    </row>
    <row r="395" spans="1:27" ht="24.9" customHeight="1">
      <c r="A395" s="172"/>
      <c r="B395" s="172"/>
      <c r="C395" s="43">
        <v>8</v>
      </c>
      <c r="D395" s="47" t="s">
        <v>911</v>
      </c>
      <c r="E395" s="47">
        <v>112330657.074</v>
      </c>
      <c r="F395" s="47">
        <f t="shared" si="97"/>
        <v>-11651464.66</v>
      </c>
      <c r="G395" s="47">
        <v>15243550.8948</v>
      </c>
      <c r="H395" s="47">
        <v>3592431.2119999998</v>
      </c>
      <c r="I395" s="47">
        <v>3827226.2366999998</v>
      </c>
      <c r="J395" s="47">
        <v>0</v>
      </c>
      <c r="K395" s="47">
        <f t="shared" si="100"/>
        <v>3827226.2366999998</v>
      </c>
      <c r="L395" s="63">
        <v>78962522.933899999</v>
      </c>
      <c r="M395" s="48">
        <f t="shared" si="88"/>
        <v>202304923.69139999</v>
      </c>
      <c r="N395" s="51"/>
      <c r="O395" s="167"/>
      <c r="P395" s="53">
        <v>6</v>
      </c>
      <c r="Q395" s="167"/>
      <c r="R395" s="47" t="s">
        <v>912</v>
      </c>
      <c r="S395" s="47">
        <v>170514406.9237</v>
      </c>
      <c r="T395" s="47">
        <v>0</v>
      </c>
      <c r="U395" s="47">
        <v>23139231.159299999</v>
      </c>
      <c r="V395" s="47">
        <v>4390391.5925000003</v>
      </c>
      <c r="W395" s="47">
        <v>5809609.1447999999</v>
      </c>
      <c r="X395" s="47">
        <v>0</v>
      </c>
      <c r="Y395" s="47">
        <f t="shared" si="91"/>
        <v>5809609.1447999999</v>
      </c>
      <c r="Z395" s="47">
        <v>99575839.269800007</v>
      </c>
      <c r="AA395" s="56">
        <f t="shared" si="95"/>
        <v>303429478.09010005</v>
      </c>
    </row>
    <row r="396" spans="1:27" ht="24.9" customHeight="1">
      <c r="A396" s="172"/>
      <c r="B396" s="172"/>
      <c r="C396" s="43">
        <v>9</v>
      </c>
      <c r="D396" s="47" t="s">
        <v>913</v>
      </c>
      <c r="E396" s="47">
        <v>120751095.98190001</v>
      </c>
      <c r="F396" s="47">
        <f t="shared" si="97"/>
        <v>-11651464.66</v>
      </c>
      <c r="G396" s="47">
        <v>16386225.4989</v>
      </c>
      <c r="H396" s="47">
        <v>3699223.4375999998</v>
      </c>
      <c r="I396" s="47">
        <v>4114119.645</v>
      </c>
      <c r="J396" s="47">
        <v>0</v>
      </c>
      <c r="K396" s="47">
        <f t="shared" si="100"/>
        <v>4114119.645</v>
      </c>
      <c r="L396" s="63">
        <v>81444547.551200002</v>
      </c>
      <c r="M396" s="48">
        <f t="shared" si="88"/>
        <v>214743747.45460001</v>
      </c>
      <c r="N396" s="51"/>
      <c r="O396" s="167"/>
      <c r="P396" s="53">
        <v>7</v>
      </c>
      <c r="Q396" s="167"/>
      <c r="R396" s="47" t="s">
        <v>914</v>
      </c>
      <c r="S396" s="47">
        <v>129498294.4443</v>
      </c>
      <c r="T396" s="47">
        <v>0</v>
      </c>
      <c r="U396" s="47">
        <v>17573242.190099999</v>
      </c>
      <c r="V396" s="47">
        <v>3766379.5033999998</v>
      </c>
      <c r="W396" s="47">
        <v>4412146.0957000004</v>
      </c>
      <c r="X396" s="47">
        <v>0</v>
      </c>
      <c r="Y396" s="47">
        <f t="shared" si="91"/>
        <v>4412146.0957000004</v>
      </c>
      <c r="Z396" s="47">
        <v>85072785.717999995</v>
      </c>
      <c r="AA396" s="56">
        <f t="shared" si="95"/>
        <v>240322847.9515</v>
      </c>
    </row>
    <row r="397" spans="1:27" ht="24.9" customHeight="1">
      <c r="A397" s="172"/>
      <c r="B397" s="172"/>
      <c r="C397" s="43">
        <v>10</v>
      </c>
      <c r="D397" s="47" t="s">
        <v>915</v>
      </c>
      <c r="E397" s="47">
        <v>121596802.4513</v>
      </c>
      <c r="F397" s="47">
        <f t="shared" si="97"/>
        <v>-11651464.66</v>
      </c>
      <c r="G397" s="47">
        <v>16500989.979599999</v>
      </c>
      <c r="H397" s="47">
        <v>3837064.5480999998</v>
      </c>
      <c r="I397" s="47">
        <v>4142933.7694000001</v>
      </c>
      <c r="J397" s="47">
        <v>0</v>
      </c>
      <c r="K397" s="47">
        <f t="shared" si="100"/>
        <v>4142933.7694000001</v>
      </c>
      <c r="L397" s="63">
        <v>84648198.635900006</v>
      </c>
      <c r="M397" s="48">
        <f t="shared" si="88"/>
        <v>219074524.72429997</v>
      </c>
      <c r="N397" s="51"/>
      <c r="O397" s="167"/>
      <c r="P397" s="53">
        <v>8</v>
      </c>
      <c r="Q397" s="167"/>
      <c r="R397" s="47" t="s">
        <v>828</v>
      </c>
      <c r="S397" s="47">
        <v>117490212.8664</v>
      </c>
      <c r="T397" s="47">
        <v>0</v>
      </c>
      <c r="U397" s="47">
        <v>15943715.511299999</v>
      </c>
      <c r="V397" s="47">
        <v>3136525.4424000001</v>
      </c>
      <c r="W397" s="47">
        <v>4003017.8552999999</v>
      </c>
      <c r="X397" s="47">
        <v>0</v>
      </c>
      <c r="Y397" s="47">
        <f t="shared" si="91"/>
        <v>4003017.8552999999</v>
      </c>
      <c r="Z397" s="47">
        <v>70433955.261399999</v>
      </c>
      <c r="AA397" s="56">
        <f t="shared" si="95"/>
        <v>211007426.9368</v>
      </c>
    </row>
    <row r="398" spans="1:27" ht="24.9" customHeight="1">
      <c r="A398" s="172"/>
      <c r="B398" s="172"/>
      <c r="C398" s="43">
        <v>11</v>
      </c>
      <c r="D398" s="47" t="s">
        <v>916</v>
      </c>
      <c r="E398" s="47">
        <v>112703430.501</v>
      </c>
      <c r="F398" s="47">
        <f t="shared" si="97"/>
        <v>-11651464.66</v>
      </c>
      <c r="G398" s="47">
        <v>15294137.181600001</v>
      </c>
      <c r="H398" s="47">
        <v>3244322.0268000001</v>
      </c>
      <c r="I398" s="47">
        <v>3839927.0353999999</v>
      </c>
      <c r="J398" s="47">
        <v>0</v>
      </c>
      <c r="K398" s="47">
        <f t="shared" si="100"/>
        <v>3839927.0353999999</v>
      </c>
      <c r="L398" s="63">
        <v>70871900.584600002</v>
      </c>
      <c r="M398" s="48">
        <f t="shared" si="88"/>
        <v>194302252.66940004</v>
      </c>
      <c r="N398" s="51"/>
      <c r="O398" s="167"/>
      <c r="P398" s="53">
        <v>9</v>
      </c>
      <c r="Q398" s="167"/>
      <c r="R398" s="47" t="s">
        <v>917</v>
      </c>
      <c r="S398" s="47">
        <v>127010242.6161</v>
      </c>
      <c r="T398" s="47">
        <v>0</v>
      </c>
      <c r="U398" s="47">
        <v>17235607.3398</v>
      </c>
      <c r="V398" s="47">
        <v>3334116.4996000002</v>
      </c>
      <c r="W398" s="47">
        <v>4327375.5001999997</v>
      </c>
      <c r="X398" s="47">
        <v>0</v>
      </c>
      <c r="Y398" s="47">
        <f t="shared" si="91"/>
        <v>4327375.5001999997</v>
      </c>
      <c r="Z398" s="47">
        <v>75026292.067100003</v>
      </c>
      <c r="AA398" s="56">
        <f t="shared" si="95"/>
        <v>226933634.02280003</v>
      </c>
    </row>
    <row r="399" spans="1:27" ht="24.9" customHeight="1">
      <c r="A399" s="172"/>
      <c r="B399" s="172"/>
      <c r="C399" s="43">
        <v>12</v>
      </c>
      <c r="D399" s="47" t="s">
        <v>918</v>
      </c>
      <c r="E399" s="47">
        <v>110413737.56290001</v>
      </c>
      <c r="F399" s="47">
        <f t="shared" si="97"/>
        <v>-11651464.66</v>
      </c>
      <c r="G399" s="47">
        <v>14983420.1271</v>
      </c>
      <c r="H399" s="47">
        <v>3536402.2272999999</v>
      </c>
      <c r="I399" s="47">
        <v>3761914.7338999999</v>
      </c>
      <c r="J399" s="47">
        <v>0</v>
      </c>
      <c r="K399" s="47">
        <f t="shared" si="100"/>
        <v>3761914.7338999999</v>
      </c>
      <c r="L399" s="63">
        <v>77660318.410400003</v>
      </c>
      <c r="M399" s="48">
        <f t="shared" si="88"/>
        <v>198704328.4016</v>
      </c>
      <c r="N399" s="51"/>
      <c r="O399" s="167"/>
      <c r="P399" s="53">
        <v>10</v>
      </c>
      <c r="Q399" s="167"/>
      <c r="R399" s="47" t="s">
        <v>919</v>
      </c>
      <c r="S399" s="47">
        <v>167643162.16460001</v>
      </c>
      <c r="T399" s="47">
        <v>0</v>
      </c>
      <c r="U399" s="47">
        <v>22749596.0691</v>
      </c>
      <c r="V399" s="47">
        <v>3830947.6976000001</v>
      </c>
      <c r="W399" s="47">
        <v>5711782.7421000004</v>
      </c>
      <c r="X399" s="47">
        <v>0</v>
      </c>
      <c r="Y399" s="47">
        <f t="shared" si="91"/>
        <v>5711782.7421000004</v>
      </c>
      <c r="Z399" s="47">
        <v>86573455.329099998</v>
      </c>
      <c r="AA399" s="56">
        <f t="shared" si="95"/>
        <v>286508944.0025</v>
      </c>
    </row>
    <row r="400" spans="1:27" ht="24.9" customHeight="1">
      <c r="A400" s="172"/>
      <c r="B400" s="172"/>
      <c r="C400" s="43">
        <v>13</v>
      </c>
      <c r="D400" s="47" t="s">
        <v>920</v>
      </c>
      <c r="E400" s="47">
        <v>115366745.0995</v>
      </c>
      <c r="F400" s="47">
        <f t="shared" si="97"/>
        <v>-11651464.66</v>
      </c>
      <c r="G400" s="47">
        <v>15655555.6272</v>
      </c>
      <c r="H400" s="47">
        <v>3611354.787</v>
      </c>
      <c r="I400" s="47">
        <v>3930669.0189</v>
      </c>
      <c r="J400" s="47">
        <v>0</v>
      </c>
      <c r="K400" s="47">
        <f t="shared" si="100"/>
        <v>3930669.0189</v>
      </c>
      <c r="L400" s="63">
        <v>79402337.525099993</v>
      </c>
      <c r="M400" s="48">
        <f t="shared" si="88"/>
        <v>206315197.39770001</v>
      </c>
      <c r="N400" s="51"/>
      <c r="O400" s="167"/>
      <c r="P400" s="53">
        <v>11</v>
      </c>
      <c r="Q400" s="167"/>
      <c r="R400" s="47" t="s">
        <v>921</v>
      </c>
      <c r="S400" s="47">
        <v>104673032.09190001</v>
      </c>
      <c r="T400" s="47">
        <v>0</v>
      </c>
      <c r="U400" s="47">
        <v>14204392.047</v>
      </c>
      <c r="V400" s="47">
        <v>2873115.6534000002</v>
      </c>
      <c r="W400" s="47">
        <v>3566322.7215</v>
      </c>
      <c r="X400" s="47">
        <v>0</v>
      </c>
      <c r="Y400" s="47">
        <f t="shared" si="91"/>
        <v>3566322.7215</v>
      </c>
      <c r="Z400" s="47">
        <v>64311884.3235</v>
      </c>
      <c r="AA400" s="56">
        <f t="shared" si="95"/>
        <v>189628746.8373</v>
      </c>
    </row>
    <row r="401" spans="1:27" ht="24.9" customHeight="1">
      <c r="A401" s="172"/>
      <c r="B401" s="172"/>
      <c r="C401" s="43">
        <v>14</v>
      </c>
      <c r="D401" s="47" t="s">
        <v>922</v>
      </c>
      <c r="E401" s="47">
        <v>102907654.3189</v>
      </c>
      <c r="F401" s="47">
        <f t="shared" si="97"/>
        <v>-11651464.66</v>
      </c>
      <c r="G401" s="47">
        <v>13964825.8719</v>
      </c>
      <c r="H401" s="47">
        <v>3313708.4685999998</v>
      </c>
      <c r="I401" s="47">
        <v>3506174.4060999998</v>
      </c>
      <c r="J401" s="47">
        <v>0</v>
      </c>
      <c r="K401" s="47">
        <f t="shared" si="100"/>
        <v>3506174.4060999998</v>
      </c>
      <c r="L401" s="63">
        <v>72484554.085800007</v>
      </c>
      <c r="M401" s="48">
        <f t="shared" si="88"/>
        <v>184525452.49130005</v>
      </c>
      <c r="N401" s="51"/>
      <c r="O401" s="167"/>
      <c r="P401" s="53">
        <v>12</v>
      </c>
      <c r="Q401" s="167"/>
      <c r="R401" s="47" t="s">
        <v>923</v>
      </c>
      <c r="S401" s="47">
        <v>120899082.168</v>
      </c>
      <c r="T401" s="47">
        <v>0</v>
      </c>
      <c r="U401" s="47">
        <v>16406307.5934</v>
      </c>
      <c r="V401" s="47">
        <v>3360635.2510000002</v>
      </c>
      <c r="W401" s="47">
        <v>4119161.6877000001</v>
      </c>
      <c r="X401" s="47">
        <v>0</v>
      </c>
      <c r="Y401" s="47">
        <f t="shared" si="91"/>
        <v>4119161.6877000001</v>
      </c>
      <c r="Z401" s="47">
        <v>75642630.881999999</v>
      </c>
      <c r="AA401" s="56">
        <f t="shared" si="95"/>
        <v>220427817.58209997</v>
      </c>
    </row>
    <row r="402" spans="1:27" ht="24.9" customHeight="1">
      <c r="A402" s="172"/>
      <c r="B402" s="172"/>
      <c r="C402" s="43">
        <v>15</v>
      </c>
      <c r="D402" s="47" t="s">
        <v>924</v>
      </c>
      <c r="E402" s="47">
        <v>102370657.286</v>
      </c>
      <c r="F402" s="47">
        <f t="shared" si="97"/>
        <v>-11651464.66</v>
      </c>
      <c r="G402" s="47">
        <v>13891954.032600001</v>
      </c>
      <c r="H402" s="47">
        <v>3031687.7389000002</v>
      </c>
      <c r="I402" s="47">
        <v>3487878.3409000002</v>
      </c>
      <c r="J402" s="47">
        <v>0</v>
      </c>
      <c r="K402" s="47">
        <f t="shared" si="100"/>
        <v>3487878.3409000002</v>
      </c>
      <c r="L402" s="63">
        <v>65929934.686999999</v>
      </c>
      <c r="M402" s="48">
        <f t="shared" si="88"/>
        <v>177060647.42540002</v>
      </c>
      <c r="N402" s="51"/>
      <c r="O402" s="167"/>
      <c r="P402" s="53">
        <v>13</v>
      </c>
      <c r="Q402" s="167"/>
      <c r="R402" s="47" t="s">
        <v>925</v>
      </c>
      <c r="S402" s="47">
        <v>128088603.1101</v>
      </c>
      <c r="T402" s="47">
        <v>0</v>
      </c>
      <c r="U402" s="47">
        <v>17381943.553199999</v>
      </c>
      <c r="V402" s="47">
        <v>3672227.5148</v>
      </c>
      <c r="W402" s="47">
        <v>4364116.3964999998</v>
      </c>
      <c r="X402" s="47">
        <v>0</v>
      </c>
      <c r="Y402" s="47">
        <f t="shared" si="91"/>
        <v>4364116.3964999998</v>
      </c>
      <c r="Z402" s="47">
        <v>82884540.720699996</v>
      </c>
      <c r="AA402" s="56">
        <f t="shared" si="95"/>
        <v>236391431.29530001</v>
      </c>
    </row>
    <row r="403" spans="1:27" ht="24.9" customHeight="1">
      <c r="A403" s="172"/>
      <c r="B403" s="172"/>
      <c r="C403" s="43">
        <v>16</v>
      </c>
      <c r="D403" s="47" t="s">
        <v>926</v>
      </c>
      <c r="E403" s="47">
        <v>110639223.6979</v>
      </c>
      <c r="F403" s="47">
        <f t="shared" si="97"/>
        <v>-11651464.66</v>
      </c>
      <c r="G403" s="47">
        <v>15014019.1587</v>
      </c>
      <c r="H403" s="47">
        <v>3549814.8552000001</v>
      </c>
      <c r="I403" s="47">
        <v>3769597.2848</v>
      </c>
      <c r="J403" s="47">
        <v>0</v>
      </c>
      <c r="K403" s="47">
        <f t="shared" si="100"/>
        <v>3769597.2848</v>
      </c>
      <c r="L403" s="63">
        <v>77972049.646400005</v>
      </c>
      <c r="M403" s="48">
        <f t="shared" si="88"/>
        <v>199293239.98300001</v>
      </c>
      <c r="N403" s="51"/>
      <c r="O403" s="168"/>
      <c r="P403" s="53">
        <v>14</v>
      </c>
      <c r="Q403" s="168"/>
      <c r="R403" s="47" t="s">
        <v>927</v>
      </c>
      <c r="S403" s="47">
        <v>141461948.53389999</v>
      </c>
      <c r="T403" s="47">
        <v>0</v>
      </c>
      <c r="U403" s="47">
        <v>19196739.9498</v>
      </c>
      <c r="V403" s="47">
        <v>3842821.6738999998</v>
      </c>
      <c r="W403" s="47">
        <v>4819760.6584999999</v>
      </c>
      <c r="X403" s="47">
        <v>0</v>
      </c>
      <c r="Y403" s="47">
        <f t="shared" si="91"/>
        <v>4819760.6584999999</v>
      </c>
      <c r="Z403" s="47">
        <v>86849425.806400001</v>
      </c>
      <c r="AA403" s="56">
        <f t="shared" si="95"/>
        <v>256170696.62249997</v>
      </c>
    </row>
    <row r="404" spans="1:27" ht="24.9" customHeight="1">
      <c r="A404" s="172"/>
      <c r="B404" s="172"/>
      <c r="C404" s="43">
        <v>17</v>
      </c>
      <c r="D404" s="47" t="s">
        <v>928</v>
      </c>
      <c r="E404" s="47">
        <v>126342323.67479999</v>
      </c>
      <c r="F404" s="47">
        <f t="shared" si="97"/>
        <v>-11651464.66</v>
      </c>
      <c r="G404" s="47">
        <v>17144969.07</v>
      </c>
      <c r="H404" s="47">
        <v>4046676.7036000001</v>
      </c>
      <c r="I404" s="47">
        <v>4304618.7821000004</v>
      </c>
      <c r="J404" s="47">
        <v>0</v>
      </c>
      <c r="K404" s="47">
        <f t="shared" si="100"/>
        <v>4304618.7821000004</v>
      </c>
      <c r="L404" s="63">
        <v>89519925.274200007</v>
      </c>
      <c r="M404" s="48">
        <f t="shared" si="88"/>
        <v>229707048.84469998</v>
      </c>
      <c r="N404" s="51"/>
      <c r="O404" s="43"/>
      <c r="P404" s="180" t="s">
        <v>929</v>
      </c>
      <c r="Q404" s="181"/>
      <c r="R404" s="48"/>
      <c r="S404" s="48">
        <f t="shared" ref="S404:W404" si="101">SUM(S390:S403)</f>
        <v>1819172205.2425003</v>
      </c>
      <c r="T404" s="48">
        <f t="shared" si="101"/>
        <v>0</v>
      </c>
      <c r="U404" s="48">
        <f t="shared" si="101"/>
        <v>246866214.61830002</v>
      </c>
      <c r="V404" s="48">
        <f t="shared" si="101"/>
        <v>48565194.769499995</v>
      </c>
      <c r="W404" s="48">
        <f t="shared" si="101"/>
        <v>61981152.58860001</v>
      </c>
      <c r="X404" s="48">
        <f t="shared" ref="X404:Z404" si="102">SUM(X390:X403)</f>
        <v>0</v>
      </c>
      <c r="Y404" s="48">
        <f t="shared" si="91"/>
        <v>61981152.58860001</v>
      </c>
      <c r="Z404" s="48">
        <f t="shared" si="102"/>
        <v>1094238134.0643001</v>
      </c>
      <c r="AA404" s="56">
        <f t="shared" si="95"/>
        <v>3270822901.2832003</v>
      </c>
    </row>
    <row r="405" spans="1:27" ht="24.9" customHeight="1">
      <c r="A405" s="172"/>
      <c r="B405" s="172"/>
      <c r="C405" s="43">
        <v>18</v>
      </c>
      <c r="D405" s="47" t="s">
        <v>930</v>
      </c>
      <c r="E405" s="47">
        <v>151897796.5323</v>
      </c>
      <c r="F405" s="47">
        <f t="shared" si="97"/>
        <v>-11651464.66</v>
      </c>
      <c r="G405" s="47">
        <v>20612910.604200002</v>
      </c>
      <c r="H405" s="47">
        <v>4537022.2708000001</v>
      </c>
      <c r="I405" s="47">
        <v>5175321.2180000003</v>
      </c>
      <c r="J405" s="47">
        <v>0</v>
      </c>
      <c r="K405" s="47">
        <f t="shared" si="100"/>
        <v>5175321.2180000003</v>
      </c>
      <c r="L405" s="63">
        <v>100916351.9514</v>
      </c>
      <c r="M405" s="48">
        <f t="shared" si="88"/>
        <v>271487937.91670001</v>
      </c>
      <c r="N405" s="51"/>
      <c r="O405" s="166">
        <v>37</v>
      </c>
      <c r="P405" s="53">
        <v>1</v>
      </c>
      <c r="Q405" s="166" t="s">
        <v>931</v>
      </c>
      <c r="R405" s="47" t="s">
        <v>932</v>
      </c>
      <c r="S405" s="47">
        <v>93445627.1074</v>
      </c>
      <c r="T405" s="47">
        <v>0</v>
      </c>
      <c r="U405" s="47">
        <v>12680805.131999999</v>
      </c>
      <c r="V405" s="47">
        <v>7996191.0153000001</v>
      </c>
      <c r="W405" s="47">
        <v>3183792.9638999999</v>
      </c>
      <c r="X405" s="47">
        <v>0</v>
      </c>
      <c r="Y405" s="47">
        <f t="shared" si="91"/>
        <v>3183792.9638999999</v>
      </c>
      <c r="Z405" s="47">
        <v>318462619.99010003</v>
      </c>
      <c r="AA405" s="56">
        <f t="shared" si="95"/>
        <v>435769036.20870006</v>
      </c>
    </row>
    <row r="406" spans="1:27" ht="24.9" customHeight="1">
      <c r="A406" s="172"/>
      <c r="B406" s="172"/>
      <c r="C406" s="43">
        <v>19</v>
      </c>
      <c r="D406" s="47" t="s">
        <v>933</v>
      </c>
      <c r="E406" s="47">
        <v>104433487.46359999</v>
      </c>
      <c r="F406" s="47">
        <f t="shared" si="97"/>
        <v>-11651464.66</v>
      </c>
      <c r="G406" s="47">
        <v>14171885.2425</v>
      </c>
      <c r="H406" s="47">
        <v>3445425.6231999998</v>
      </c>
      <c r="I406" s="47">
        <v>3558161.1771999998</v>
      </c>
      <c r="J406" s="47">
        <v>0</v>
      </c>
      <c r="K406" s="47">
        <f t="shared" si="100"/>
        <v>3558161.1771999998</v>
      </c>
      <c r="L406" s="63">
        <v>75545874.501000002</v>
      </c>
      <c r="M406" s="48">
        <f t="shared" si="88"/>
        <v>189503369.3475</v>
      </c>
      <c r="N406" s="51"/>
      <c r="O406" s="167"/>
      <c r="P406" s="53">
        <v>2</v>
      </c>
      <c r="Q406" s="167"/>
      <c r="R406" s="47" t="s">
        <v>934</v>
      </c>
      <c r="S406" s="47">
        <v>238544568.19530001</v>
      </c>
      <c r="T406" s="47">
        <v>0</v>
      </c>
      <c r="U406" s="47">
        <v>32371094.061299998</v>
      </c>
      <c r="V406" s="47">
        <v>12410606.828299999</v>
      </c>
      <c r="W406" s="47">
        <v>8127469.8717999998</v>
      </c>
      <c r="X406" s="47">
        <v>0</v>
      </c>
      <c r="Y406" s="47">
        <f t="shared" si="91"/>
        <v>8127469.8717999998</v>
      </c>
      <c r="Z406" s="47">
        <v>421060806.86409998</v>
      </c>
      <c r="AA406" s="56">
        <f t="shared" si="95"/>
        <v>712514545.82080007</v>
      </c>
    </row>
    <row r="407" spans="1:27" ht="24.9" customHeight="1">
      <c r="A407" s="172"/>
      <c r="B407" s="172"/>
      <c r="C407" s="43">
        <v>20</v>
      </c>
      <c r="D407" s="47" t="s">
        <v>935</v>
      </c>
      <c r="E407" s="47">
        <v>100628620.6084</v>
      </c>
      <c r="F407" s="47">
        <f t="shared" si="97"/>
        <v>-11651464.66</v>
      </c>
      <c r="G407" s="47">
        <v>13655555.301899999</v>
      </c>
      <c r="H407" s="47">
        <v>3260548.3640999999</v>
      </c>
      <c r="I407" s="47">
        <v>3428525.2790000001</v>
      </c>
      <c r="J407" s="47">
        <v>0</v>
      </c>
      <c r="K407" s="47">
        <f t="shared" si="100"/>
        <v>3428525.2790000001</v>
      </c>
      <c r="L407" s="63">
        <v>71249026.993100002</v>
      </c>
      <c r="M407" s="48">
        <f t="shared" si="88"/>
        <v>180570811.8865</v>
      </c>
      <c r="N407" s="51"/>
      <c r="O407" s="167"/>
      <c r="P407" s="53">
        <v>3</v>
      </c>
      <c r="Q407" s="167"/>
      <c r="R407" s="47" t="s">
        <v>936</v>
      </c>
      <c r="S407" s="47">
        <v>134365631.91319999</v>
      </c>
      <c r="T407" s="47">
        <v>0</v>
      </c>
      <c r="U407" s="47">
        <v>18233752.049699999</v>
      </c>
      <c r="V407" s="47">
        <v>9030777.8644999992</v>
      </c>
      <c r="W407" s="47">
        <v>4577981.5214999998</v>
      </c>
      <c r="X407" s="47">
        <v>0</v>
      </c>
      <c r="Y407" s="47">
        <f t="shared" si="91"/>
        <v>4577981.5214999998</v>
      </c>
      <c r="Z407" s="47">
        <v>342508097.21429998</v>
      </c>
      <c r="AA407" s="56">
        <f t="shared" si="95"/>
        <v>508716240.56319994</v>
      </c>
    </row>
    <row r="408" spans="1:27" ht="24.9" customHeight="1">
      <c r="A408" s="172"/>
      <c r="B408" s="172"/>
      <c r="C408" s="43">
        <v>21</v>
      </c>
      <c r="D408" s="47" t="s">
        <v>937</v>
      </c>
      <c r="E408" s="47">
        <v>146616940.01730001</v>
      </c>
      <c r="F408" s="47">
        <f t="shared" si="97"/>
        <v>-11651464.66</v>
      </c>
      <c r="G408" s="47">
        <v>19896285.1767</v>
      </c>
      <c r="H408" s="47">
        <v>4558269.1484000003</v>
      </c>
      <c r="I408" s="47">
        <v>4995396.7554000001</v>
      </c>
      <c r="J408" s="47">
        <v>0</v>
      </c>
      <c r="K408" s="47">
        <f t="shared" si="100"/>
        <v>4995396.7554000001</v>
      </c>
      <c r="L408" s="63">
        <v>101410163.8637</v>
      </c>
      <c r="M408" s="48">
        <f t="shared" si="88"/>
        <v>265825590.30150002</v>
      </c>
      <c r="N408" s="51"/>
      <c r="O408" s="167"/>
      <c r="P408" s="53">
        <v>4</v>
      </c>
      <c r="Q408" s="167"/>
      <c r="R408" s="47" t="s">
        <v>938</v>
      </c>
      <c r="S408" s="47">
        <v>115153127.91240001</v>
      </c>
      <c r="T408" s="47">
        <v>0</v>
      </c>
      <c r="U408" s="47">
        <v>15626567.241900001</v>
      </c>
      <c r="V408" s="47">
        <v>8605067.9224999994</v>
      </c>
      <c r="W408" s="47">
        <v>3923390.8572</v>
      </c>
      <c r="X408" s="47">
        <v>0</v>
      </c>
      <c r="Y408" s="47">
        <f t="shared" si="91"/>
        <v>3923390.8572</v>
      </c>
      <c r="Z408" s="47">
        <v>332613907.35280001</v>
      </c>
      <c r="AA408" s="56">
        <f t="shared" si="95"/>
        <v>475922061.28680003</v>
      </c>
    </row>
    <row r="409" spans="1:27" ht="24.9" customHeight="1">
      <c r="A409" s="172"/>
      <c r="B409" s="172"/>
      <c r="C409" s="43">
        <v>22</v>
      </c>
      <c r="D409" s="47" t="s">
        <v>939</v>
      </c>
      <c r="E409" s="47">
        <v>97579269.945700005</v>
      </c>
      <c r="F409" s="47">
        <f t="shared" si="97"/>
        <v>-11651464.66</v>
      </c>
      <c r="G409" s="47">
        <v>13241750.796</v>
      </c>
      <c r="H409" s="47">
        <v>3184406.5677</v>
      </c>
      <c r="I409" s="47">
        <v>3324630.6239999998</v>
      </c>
      <c r="J409" s="47">
        <v>0</v>
      </c>
      <c r="K409" s="47">
        <f t="shared" si="100"/>
        <v>3324630.6239999998</v>
      </c>
      <c r="L409" s="63">
        <v>69479368.088799998</v>
      </c>
      <c r="M409" s="48">
        <f t="shared" ref="M409:M413" si="103">E409+F409+G409+H409+I409-J409+L409</f>
        <v>175157961.36220002</v>
      </c>
      <c r="N409" s="51"/>
      <c r="O409" s="167"/>
      <c r="P409" s="53">
        <v>5</v>
      </c>
      <c r="Q409" s="167"/>
      <c r="R409" s="47" t="s">
        <v>940</v>
      </c>
      <c r="S409" s="47">
        <v>109415051.8663</v>
      </c>
      <c r="T409" s="47">
        <v>0</v>
      </c>
      <c r="U409" s="47">
        <v>14847895.9824</v>
      </c>
      <c r="V409" s="47">
        <v>8234792.3469000002</v>
      </c>
      <c r="W409" s="47">
        <v>3727888.4394</v>
      </c>
      <c r="X409" s="47">
        <v>0</v>
      </c>
      <c r="Y409" s="47">
        <f t="shared" si="91"/>
        <v>3727888.4394</v>
      </c>
      <c r="Z409" s="47">
        <v>324008102.11989999</v>
      </c>
      <c r="AA409" s="56">
        <f t="shared" si="95"/>
        <v>460233730.75489998</v>
      </c>
    </row>
    <row r="410" spans="1:27" ht="24.9" customHeight="1">
      <c r="A410" s="172"/>
      <c r="B410" s="172"/>
      <c r="C410" s="43">
        <v>23</v>
      </c>
      <c r="D410" s="47" t="s">
        <v>941</v>
      </c>
      <c r="E410" s="47">
        <v>98477472.1479</v>
      </c>
      <c r="F410" s="47">
        <f t="shared" si="97"/>
        <v>-11651464.66</v>
      </c>
      <c r="G410" s="47">
        <v>13363639.0791</v>
      </c>
      <c r="H410" s="47">
        <v>3155772.9367</v>
      </c>
      <c r="I410" s="47">
        <v>3355233.3324000002</v>
      </c>
      <c r="J410" s="47">
        <v>0</v>
      </c>
      <c r="K410" s="47">
        <f t="shared" si="100"/>
        <v>3355233.3324000002</v>
      </c>
      <c r="L410" s="63">
        <v>68813876.0396</v>
      </c>
      <c r="M410" s="48">
        <f t="shared" si="103"/>
        <v>175514528.8757</v>
      </c>
      <c r="N410" s="51"/>
      <c r="O410" s="168"/>
      <c r="P410" s="53">
        <v>6</v>
      </c>
      <c r="Q410" s="168"/>
      <c r="R410" s="47" t="s">
        <v>942</v>
      </c>
      <c r="S410" s="47">
        <v>112548474.8127</v>
      </c>
      <c r="T410" s="47">
        <v>0</v>
      </c>
      <c r="U410" s="47">
        <v>15273109.3059</v>
      </c>
      <c r="V410" s="47">
        <v>8164112.4570000004</v>
      </c>
      <c r="W410" s="47">
        <v>3834647.5192999998</v>
      </c>
      <c r="X410" s="47">
        <v>0</v>
      </c>
      <c r="Y410" s="47">
        <f t="shared" si="91"/>
        <v>3834647.5192999998</v>
      </c>
      <c r="Z410" s="47">
        <v>322365386.78560001</v>
      </c>
      <c r="AA410" s="56">
        <f t="shared" si="95"/>
        <v>462185730.88050002</v>
      </c>
    </row>
    <row r="411" spans="1:27" ht="24.9" customHeight="1">
      <c r="A411" s="172"/>
      <c r="B411" s="172"/>
      <c r="C411" s="43">
        <v>24</v>
      </c>
      <c r="D411" s="47" t="s">
        <v>943</v>
      </c>
      <c r="E411" s="47">
        <v>127047788.0152</v>
      </c>
      <c r="F411" s="47">
        <f t="shared" si="97"/>
        <v>-11651464.66</v>
      </c>
      <c r="G411" s="47">
        <v>17240702.3442</v>
      </c>
      <c r="H411" s="47">
        <v>3940699.7795000002</v>
      </c>
      <c r="I411" s="47">
        <v>4328654.7101999996</v>
      </c>
      <c r="J411" s="47">
        <v>0</v>
      </c>
      <c r="K411" s="47">
        <f t="shared" si="100"/>
        <v>4328654.7101999996</v>
      </c>
      <c r="L411" s="63">
        <v>87056849.584800005</v>
      </c>
      <c r="M411" s="48">
        <f t="shared" si="103"/>
        <v>227963229.77390003</v>
      </c>
      <c r="N411" s="51"/>
      <c r="O411" s="49"/>
      <c r="P411" s="182" t="s">
        <v>944</v>
      </c>
      <c r="Q411" s="183"/>
      <c r="R411" s="72"/>
      <c r="S411" s="72">
        <f>SUM(S405:S410)</f>
        <v>803472481.80730009</v>
      </c>
      <c r="T411" s="72">
        <f t="shared" ref="T411:W411" si="104">SUM(T405:T410)</f>
        <v>0</v>
      </c>
      <c r="U411" s="72">
        <f t="shared" si="104"/>
        <v>109033223.77320001</v>
      </c>
      <c r="V411" s="72">
        <f t="shared" si="104"/>
        <v>54441548.434500001</v>
      </c>
      <c r="W411" s="72">
        <f t="shared" si="104"/>
        <v>27375171.173099998</v>
      </c>
      <c r="X411" s="72">
        <f t="shared" ref="X411" si="105">SUM(X405:X410)</f>
        <v>0</v>
      </c>
      <c r="Y411" s="72">
        <f t="shared" si="91"/>
        <v>27375171.173099998</v>
      </c>
      <c r="Z411" s="72">
        <f>SUM(Z405:Z410)</f>
        <v>2061018920.3267999</v>
      </c>
      <c r="AA411" s="77">
        <f t="shared" si="95"/>
        <v>3055341345.5149002</v>
      </c>
    </row>
    <row r="412" spans="1:27" ht="24.9" customHeight="1">
      <c r="A412" s="172"/>
      <c r="B412" s="172"/>
      <c r="C412" s="43">
        <v>25</v>
      </c>
      <c r="D412" s="47" t="s">
        <v>945</v>
      </c>
      <c r="E412" s="47">
        <v>129814668.2036</v>
      </c>
      <c r="F412" s="47">
        <f t="shared" si="97"/>
        <v>-11651464.66</v>
      </c>
      <c r="G412" s="47">
        <v>17616174.900899999</v>
      </c>
      <c r="H412" s="47">
        <v>4131946.1978000002</v>
      </c>
      <c r="I412" s="47">
        <v>4422925.2970000003</v>
      </c>
      <c r="J412" s="47">
        <v>0</v>
      </c>
      <c r="K412" s="47">
        <f t="shared" si="100"/>
        <v>4422925.2970000003</v>
      </c>
      <c r="L412" s="63">
        <v>91501726.687900007</v>
      </c>
      <c r="M412" s="48">
        <f t="shared" si="103"/>
        <v>235835976.62720001</v>
      </c>
      <c r="N412" s="51"/>
      <c r="O412" s="184" t="s">
        <v>946</v>
      </c>
      <c r="P412" s="185"/>
      <c r="Q412" s="186"/>
      <c r="R412" s="73"/>
      <c r="S412" s="73">
        <v>88428732528.529999</v>
      </c>
      <c r="T412" s="73">
        <f>-1411041038.69</f>
        <v>-1411041038.6900001</v>
      </c>
      <c r="U412" s="73">
        <v>12000000000</v>
      </c>
      <c r="V412" s="73">
        <v>2860166097.5999999</v>
      </c>
      <c r="W412" s="73">
        <v>3012861975.8400002</v>
      </c>
      <c r="X412" s="73">
        <v>588713952.58000004</v>
      </c>
      <c r="Y412" s="73">
        <f t="shared" si="91"/>
        <v>2424148023.2600002</v>
      </c>
      <c r="Z412" s="73">
        <v>66474901368.830002</v>
      </c>
      <c r="AA412" s="78">
        <f t="shared" si="95"/>
        <v>170776906979.53</v>
      </c>
    </row>
    <row r="413" spans="1:27">
      <c r="A413" s="43"/>
      <c r="B413" s="44"/>
      <c r="C413" s="64"/>
      <c r="D413" s="65"/>
      <c r="E413" s="65">
        <f>SUM(E388:E412)</f>
        <v>2901773739.5497003</v>
      </c>
      <c r="F413" s="65">
        <f t="shared" ref="F413:I413" si="106">SUM(F388:F412)</f>
        <v>-291286616.5</v>
      </c>
      <c r="G413" s="65">
        <f t="shared" si="106"/>
        <v>393777948.40170002</v>
      </c>
      <c r="H413" s="65">
        <f t="shared" si="106"/>
        <v>91602236.589399979</v>
      </c>
      <c r="I413" s="65">
        <f t="shared" si="106"/>
        <v>98866550.6514</v>
      </c>
      <c r="J413" s="47">
        <v>0</v>
      </c>
      <c r="K413" s="47">
        <f t="shared" si="100"/>
        <v>98866550.6514</v>
      </c>
      <c r="L413" s="65">
        <f t="shared" ref="L413" si="107">SUM(L388:L412)</f>
        <v>2015699424.5421999</v>
      </c>
      <c r="M413" s="48">
        <f t="shared" si="103"/>
        <v>5210433283.2343998</v>
      </c>
      <c r="N413" s="71">
        <v>0</v>
      </c>
      <c r="P413" s="187"/>
      <c r="Q413" s="187"/>
      <c r="R413" s="187"/>
      <c r="S413" s="69"/>
      <c r="T413" s="69"/>
      <c r="U413" s="69"/>
      <c r="V413" s="69"/>
      <c r="W413" s="69"/>
      <c r="X413" s="69"/>
      <c r="Y413" s="69"/>
      <c r="Z413" s="69"/>
      <c r="AA413" s="79"/>
    </row>
    <row r="414" spans="1:27" ht="16.8">
      <c r="D414" s="66"/>
      <c r="E414" s="67"/>
      <c r="F414" s="67"/>
      <c r="G414" s="67"/>
      <c r="H414" s="67"/>
      <c r="I414" s="67"/>
      <c r="J414" s="67"/>
      <c r="K414" s="67"/>
      <c r="L414" s="67"/>
      <c r="M414" s="48"/>
      <c r="R414" s="71"/>
      <c r="S414" s="74"/>
      <c r="T414" s="75"/>
      <c r="U414" s="75"/>
      <c r="V414" s="75"/>
      <c r="W414" s="74"/>
      <c r="X414" s="74"/>
      <c r="Y414" s="74"/>
      <c r="Z414" s="76"/>
    </row>
    <row r="415" spans="1:27">
      <c r="C415" s="68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S415" s="76"/>
      <c r="W415" s="76"/>
      <c r="X415" s="76"/>
      <c r="Y415" s="76"/>
      <c r="Z415" s="76"/>
    </row>
  </sheetData>
  <mergeCells count="118">
    <mergeCell ref="A1:Z1"/>
    <mergeCell ref="A2:AA2"/>
    <mergeCell ref="B3:Z3"/>
    <mergeCell ref="B24:C24"/>
    <mergeCell ref="P26:Q26"/>
    <mergeCell ref="B46:C46"/>
    <mergeCell ref="P61:Q61"/>
    <mergeCell ref="B78:C78"/>
    <mergeCell ref="P83:Q83"/>
    <mergeCell ref="O7:O25"/>
    <mergeCell ref="O27:O60"/>
    <mergeCell ref="O62:O82"/>
    <mergeCell ref="P105:Q105"/>
    <mergeCell ref="B121:C121"/>
    <mergeCell ref="P122:Q122"/>
    <mergeCell ref="B130:C130"/>
    <mergeCell ref="P143:Q143"/>
    <mergeCell ref="B154:C154"/>
    <mergeCell ref="P157:Q157"/>
    <mergeCell ref="B182:C182"/>
    <mergeCell ref="O84:O104"/>
    <mergeCell ref="O106:O121"/>
    <mergeCell ref="O123:O142"/>
    <mergeCell ref="O144:O156"/>
    <mergeCell ref="O158:O182"/>
    <mergeCell ref="P183:Q183"/>
    <mergeCell ref="B201:C201"/>
    <mergeCell ref="P204:Q204"/>
    <mergeCell ref="P223:Q223"/>
    <mergeCell ref="B227:C227"/>
    <mergeCell ref="B241:C241"/>
    <mergeCell ref="P254:Q254"/>
    <mergeCell ref="B260:C260"/>
    <mergeCell ref="B277:C277"/>
    <mergeCell ref="O184:O203"/>
    <mergeCell ref="O205:O222"/>
    <mergeCell ref="O224:O253"/>
    <mergeCell ref="O255:O287"/>
    <mergeCell ref="P330:Q330"/>
    <mergeCell ref="B335:C335"/>
    <mergeCell ref="P354:Q354"/>
    <mergeCell ref="B363:C363"/>
    <mergeCell ref="P371:Q371"/>
    <mergeCell ref="O289:O305"/>
    <mergeCell ref="O307:O329"/>
    <mergeCell ref="O331:O353"/>
    <mergeCell ref="O355:O370"/>
    <mergeCell ref="P411:Q411"/>
    <mergeCell ref="O412:Q412"/>
    <mergeCell ref="P413:R413"/>
    <mergeCell ref="A7:A23"/>
    <mergeCell ref="A25:A45"/>
    <mergeCell ref="A47:A77"/>
    <mergeCell ref="A79:A99"/>
    <mergeCell ref="A101:A120"/>
    <mergeCell ref="A122:A129"/>
    <mergeCell ref="A131:A153"/>
    <mergeCell ref="A155:A181"/>
    <mergeCell ref="A183:A200"/>
    <mergeCell ref="A202:A226"/>
    <mergeCell ref="A228:A240"/>
    <mergeCell ref="A242:A259"/>
    <mergeCell ref="A261:A276"/>
    <mergeCell ref="A278:A294"/>
    <mergeCell ref="A296:A306"/>
    <mergeCell ref="A308:A334"/>
    <mergeCell ref="A336:A362"/>
    <mergeCell ref="A364:A386"/>
    <mergeCell ref="P288:Q288"/>
    <mergeCell ref="B295:C295"/>
    <mergeCell ref="P306:Q306"/>
    <mergeCell ref="A388:A412"/>
    <mergeCell ref="B7:B23"/>
    <mergeCell ref="B25:B45"/>
    <mergeCell ref="B47:B77"/>
    <mergeCell ref="B79:B99"/>
    <mergeCell ref="B101:B120"/>
    <mergeCell ref="B122:B129"/>
    <mergeCell ref="B131:B153"/>
    <mergeCell ref="B155:B181"/>
    <mergeCell ref="B183:B200"/>
    <mergeCell ref="B202:B226"/>
    <mergeCell ref="B228:B240"/>
    <mergeCell ref="B242:B259"/>
    <mergeCell ref="B261:B276"/>
    <mergeCell ref="B278:B294"/>
    <mergeCell ref="B296:B306"/>
    <mergeCell ref="B308:B334"/>
    <mergeCell ref="B336:B362"/>
    <mergeCell ref="B364:B386"/>
    <mergeCell ref="B388:B412"/>
    <mergeCell ref="B387:C387"/>
    <mergeCell ref="B307:C307"/>
    <mergeCell ref="B100:C100"/>
    <mergeCell ref="O372:O388"/>
    <mergeCell ref="O390:O403"/>
    <mergeCell ref="O405:O410"/>
    <mergeCell ref="Q7:Q25"/>
    <mergeCell ref="Q27:Q60"/>
    <mergeCell ref="Q62:Q82"/>
    <mergeCell ref="Q84:Q104"/>
    <mergeCell ref="Q106:Q121"/>
    <mergeCell ref="Q123:Q142"/>
    <mergeCell ref="Q144:Q156"/>
    <mergeCell ref="Q158:Q182"/>
    <mergeCell ref="Q184:Q203"/>
    <mergeCell ref="Q205:Q222"/>
    <mergeCell ref="Q224:Q253"/>
    <mergeCell ref="Q255:Q287"/>
    <mergeCell ref="Q289:Q305"/>
    <mergeCell ref="Q307:Q329"/>
    <mergeCell ref="Q331:Q353"/>
    <mergeCell ref="Q355:Q370"/>
    <mergeCell ref="Q373:Q388"/>
    <mergeCell ref="Q390:Q403"/>
    <mergeCell ref="Q405:Q410"/>
    <mergeCell ref="P389:Q389"/>
    <mergeCell ref="P404:Q404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2"/>
  <sheetViews>
    <sheetView topLeftCell="A27" workbookViewId="0">
      <selection activeCell="E42" sqref="E42"/>
    </sheetView>
  </sheetViews>
  <sheetFormatPr defaultColWidth="8.88671875" defaultRowHeight="18"/>
  <cols>
    <col min="1" max="1" width="8.88671875" style="1"/>
    <col min="2" max="2" width="26.109375" style="1" customWidth="1"/>
    <col min="3" max="5" width="26.33203125" style="1" customWidth="1"/>
    <col min="6" max="6" width="8.88671875" style="1"/>
    <col min="7" max="7" width="24.44140625" style="1" customWidth="1"/>
    <col min="8" max="16384" width="8.88671875" style="1"/>
  </cols>
  <sheetData>
    <row r="1" spans="1:5">
      <c r="A1" s="191" t="s">
        <v>122</v>
      </c>
      <c r="B1" s="191"/>
      <c r="C1" s="191"/>
      <c r="D1" s="191"/>
      <c r="E1" s="191"/>
    </row>
    <row r="2" spans="1:5">
      <c r="A2" s="191" t="s">
        <v>62</v>
      </c>
      <c r="B2" s="191"/>
      <c r="C2" s="191"/>
      <c r="D2" s="191"/>
      <c r="E2" s="191"/>
    </row>
    <row r="3" spans="1:5" ht="39.75" customHeight="1">
      <c r="A3" s="192" t="s">
        <v>947</v>
      </c>
      <c r="B3" s="192"/>
      <c r="C3" s="192"/>
      <c r="D3" s="192"/>
      <c r="E3" s="192"/>
    </row>
    <row r="4" spans="1:5" ht="54.75" customHeight="1">
      <c r="A4" s="32" t="s">
        <v>948</v>
      </c>
      <c r="B4" s="32" t="s">
        <v>124</v>
      </c>
      <c r="C4" s="33" t="s">
        <v>949</v>
      </c>
      <c r="D4" s="33" t="s">
        <v>950</v>
      </c>
      <c r="E4" s="33" t="s">
        <v>951</v>
      </c>
    </row>
    <row r="5" spans="1:5">
      <c r="A5" s="34"/>
      <c r="B5" s="34"/>
      <c r="C5" s="137" t="s">
        <v>27</v>
      </c>
      <c r="D5" s="137" t="s">
        <v>27</v>
      </c>
      <c r="E5" s="137" t="s">
        <v>27</v>
      </c>
    </row>
    <row r="6" spans="1:5">
      <c r="A6" s="35">
        <v>1</v>
      </c>
      <c r="B6" s="36" t="s">
        <v>86</v>
      </c>
      <c r="C6" s="37">
        <v>78609612.191</v>
      </c>
      <c r="D6" s="37">
        <v>10667520.83</v>
      </c>
      <c r="E6" s="37">
        <f>C6+D6</f>
        <v>89277133.020999998</v>
      </c>
    </row>
    <row r="7" spans="1:5">
      <c r="A7" s="35">
        <v>2</v>
      </c>
      <c r="B7" s="36" t="s">
        <v>87</v>
      </c>
      <c r="C7" s="37">
        <v>83627109.160500005</v>
      </c>
      <c r="D7" s="37">
        <v>11348407.710000001</v>
      </c>
      <c r="E7" s="37">
        <f t="shared" ref="E7:E41" si="0">C7+D7</f>
        <v>94975516.870499998</v>
      </c>
    </row>
    <row r="8" spans="1:5">
      <c r="A8" s="35">
        <v>3</v>
      </c>
      <c r="B8" s="36" t="s">
        <v>88</v>
      </c>
      <c r="C8" s="37">
        <v>84404249.313800007</v>
      </c>
      <c r="D8" s="37">
        <v>11453867.57</v>
      </c>
      <c r="E8" s="37">
        <f t="shared" si="0"/>
        <v>95858116.8838</v>
      </c>
    </row>
    <row r="9" spans="1:5">
      <c r="A9" s="35">
        <v>4</v>
      </c>
      <c r="B9" s="36" t="s">
        <v>89</v>
      </c>
      <c r="C9" s="37">
        <v>83470443.616799995</v>
      </c>
      <c r="D9" s="37">
        <v>11327147.800000001</v>
      </c>
      <c r="E9" s="37">
        <f t="shared" si="0"/>
        <v>94797591.416799992</v>
      </c>
    </row>
    <row r="10" spans="1:5">
      <c r="A10" s="35">
        <v>5</v>
      </c>
      <c r="B10" s="36" t="s">
        <v>90</v>
      </c>
      <c r="C10" s="37">
        <v>100417740.259</v>
      </c>
      <c r="D10" s="37">
        <v>13626938.310000001</v>
      </c>
      <c r="E10" s="37">
        <f t="shared" si="0"/>
        <v>114044678.56900001</v>
      </c>
    </row>
    <row r="11" spans="1:5">
      <c r="A11" s="35">
        <v>6</v>
      </c>
      <c r="B11" s="36" t="s">
        <v>91</v>
      </c>
      <c r="C11" s="37">
        <v>74280585.831799999</v>
      </c>
      <c r="D11" s="37">
        <v>10080061.140000001</v>
      </c>
      <c r="E11" s="37">
        <f t="shared" si="0"/>
        <v>84360646.971799999</v>
      </c>
    </row>
    <row r="12" spans="1:5" ht="30" customHeight="1">
      <c r="A12" s="35">
        <v>7</v>
      </c>
      <c r="B12" s="36" t="s">
        <v>92</v>
      </c>
      <c r="C12" s="37">
        <v>94148122.900399998</v>
      </c>
      <c r="D12" s="37">
        <v>12776135.57</v>
      </c>
      <c r="E12" s="37">
        <f t="shared" si="0"/>
        <v>106924258.47040001</v>
      </c>
    </row>
    <row r="13" spans="1:5">
      <c r="A13" s="35">
        <v>8</v>
      </c>
      <c r="B13" s="36" t="s">
        <v>93</v>
      </c>
      <c r="C13" s="37">
        <v>104302627.4281</v>
      </c>
      <c r="D13" s="37">
        <v>14154127.210000001</v>
      </c>
      <c r="E13" s="37">
        <f t="shared" si="0"/>
        <v>118456754.6381</v>
      </c>
    </row>
    <row r="14" spans="1:5">
      <c r="A14" s="35">
        <v>9</v>
      </c>
      <c r="B14" s="36" t="s">
        <v>94</v>
      </c>
      <c r="C14" s="37">
        <v>84418643.729800001</v>
      </c>
      <c r="D14" s="37">
        <v>11455820.93</v>
      </c>
      <c r="E14" s="37">
        <f t="shared" si="0"/>
        <v>95874464.659799993</v>
      </c>
    </row>
    <row r="15" spans="1:5">
      <c r="A15" s="35">
        <v>10</v>
      </c>
      <c r="B15" s="36" t="s">
        <v>95</v>
      </c>
      <c r="C15" s="37">
        <v>85239274.784500003</v>
      </c>
      <c r="D15" s="37">
        <v>11567182.609999999</v>
      </c>
      <c r="E15" s="37">
        <f t="shared" si="0"/>
        <v>96806457.394500002</v>
      </c>
    </row>
    <row r="16" spans="1:5">
      <c r="A16" s="35">
        <v>11</v>
      </c>
      <c r="B16" s="36" t="s">
        <v>96</v>
      </c>
      <c r="C16" s="37">
        <v>75105329.112800002</v>
      </c>
      <c r="D16" s="37">
        <v>10191980.859999999</v>
      </c>
      <c r="E16" s="37">
        <f t="shared" si="0"/>
        <v>85297309.972800002</v>
      </c>
    </row>
    <row r="17" spans="1:5">
      <c r="A17" s="35">
        <v>12</v>
      </c>
      <c r="B17" s="36" t="s">
        <v>97</v>
      </c>
      <c r="C17" s="37">
        <v>78497106.009800002</v>
      </c>
      <c r="D17" s="37">
        <v>10652253.460000001</v>
      </c>
      <c r="E17" s="37">
        <f t="shared" si="0"/>
        <v>89149359.469799995</v>
      </c>
    </row>
    <row r="18" spans="1:5">
      <c r="A18" s="35">
        <v>13</v>
      </c>
      <c r="B18" s="36" t="s">
        <v>98</v>
      </c>
      <c r="C18" s="37">
        <v>75062947.613299996</v>
      </c>
      <c r="D18" s="37">
        <v>10186229.58</v>
      </c>
      <c r="E18" s="37">
        <f t="shared" si="0"/>
        <v>85249177.193299994</v>
      </c>
    </row>
    <row r="19" spans="1:5">
      <c r="A19" s="35">
        <v>14</v>
      </c>
      <c r="B19" s="36" t="s">
        <v>99</v>
      </c>
      <c r="C19" s="37">
        <v>84425929.628800005</v>
      </c>
      <c r="D19" s="37">
        <v>11456809.640000001</v>
      </c>
      <c r="E19" s="37">
        <f t="shared" si="0"/>
        <v>95882739.268800005</v>
      </c>
    </row>
    <row r="20" spans="1:5">
      <c r="A20" s="35">
        <v>15</v>
      </c>
      <c r="B20" s="36" t="s">
        <v>100</v>
      </c>
      <c r="C20" s="37">
        <v>79074155.249200001</v>
      </c>
      <c r="D20" s="37">
        <v>10730560.48</v>
      </c>
      <c r="E20" s="37">
        <f t="shared" si="0"/>
        <v>89804715.729200006</v>
      </c>
    </row>
    <row r="21" spans="1:5">
      <c r="A21" s="35">
        <v>16</v>
      </c>
      <c r="B21" s="36" t="s">
        <v>101</v>
      </c>
      <c r="C21" s="37">
        <v>87283981.289700001</v>
      </c>
      <c r="D21" s="37">
        <v>11844654.4</v>
      </c>
      <c r="E21" s="37">
        <f t="shared" si="0"/>
        <v>99128635.689700007</v>
      </c>
    </row>
    <row r="22" spans="1:5">
      <c r="A22" s="35">
        <v>17</v>
      </c>
      <c r="B22" s="36" t="s">
        <v>102</v>
      </c>
      <c r="C22" s="37">
        <v>93882018.706599995</v>
      </c>
      <c r="D22" s="37">
        <v>12740024.560000001</v>
      </c>
      <c r="E22" s="37">
        <f t="shared" si="0"/>
        <v>106622043.2666</v>
      </c>
    </row>
    <row r="23" spans="1:5">
      <c r="A23" s="35">
        <v>18</v>
      </c>
      <c r="B23" s="36" t="s">
        <v>103</v>
      </c>
      <c r="C23" s="37">
        <v>109993704.37379999</v>
      </c>
      <c r="D23" s="37">
        <v>14926420.57</v>
      </c>
      <c r="E23" s="37">
        <f t="shared" si="0"/>
        <v>124920124.9438</v>
      </c>
    </row>
    <row r="24" spans="1:5">
      <c r="A24" s="35">
        <v>19</v>
      </c>
      <c r="B24" s="36" t="s">
        <v>104</v>
      </c>
      <c r="C24" s="37">
        <v>133159624.73019999</v>
      </c>
      <c r="D24" s="37">
        <v>18070093.859999999</v>
      </c>
      <c r="E24" s="37">
        <f t="shared" si="0"/>
        <v>151229718.59020001</v>
      </c>
    </row>
    <row r="25" spans="1:5">
      <c r="A25" s="35">
        <v>20</v>
      </c>
      <c r="B25" s="36" t="s">
        <v>105</v>
      </c>
      <c r="C25" s="37">
        <v>103194919.4492</v>
      </c>
      <c r="D25" s="37">
        <v>14003808.470000001</v>
      </c>
      <c r="E25" s="37">
        <f t="shared" si="0"/>
        <v>117198727.9192</v>
      </c>
    </row>
    <row r="26" spans="1:5">
      <c r="A26" s="35">
        <v>21</v>
      </c>
      <c r="B26" s="36" t="s">
        <v>106</v>
      </c>
      <c r="C26" s="37">
        <v>88644950.651500002</v>
      </c>
      <c r="D26" s="37">
        <v>12029341.34</v>
      </c>
      <c r="E26" s="37">
        <f t="shared" si="0"/>
        <v>100674291.99150001</v>
      </c>
    </row>
    <row r="27" spans="1:5">
      <c r="A27" s="35">
        <v>22</v>
      </c>
      <c r="B27" s="36" t="s">
        <v>107</v>
      </c>
      <c r="C27" s="37">
        <v>92784502.272</v>
      </c>
      <c r="D27" s="37">
        <v>12591088.84</v>
      </c>
      <c r="E27" s="37">
        <f t="shared" si="0"/>
        <v>105375591.112</v>
      </c>
    </row>
    <row r="28" spans="1:5">
      <c r="A28" s="35">
        <v>23</v>
      </c>
      <c r="B28" s="36" t="s">
        <v>108</v>
      </c>
      <c r="C28" s="37">
        <v>74728287.9833</v>
      </c>
      <c r="D28" s="37">
        <v>10140815.439999999</v>
      </c>
      <c r="E28" s="37">
        <f t="shared" si="0"/>
        <v>84869103.423299998</v>
      </c>
    </row>
    <row r="29" spans="1:5">
      <c r="A29" s="35">
        <v>24</v>
      </c>
      <c r="B29" s="36" t="s">
        <v>109</v>
      </c>
      <c r="C29" s="37">
        <v>112461941.53829999</v>
      </c>
      <c r="D29" s="37">
        <v>15261366.529999999</v>
      </c>
      <c r="E29" s="37">
        <f t="shared" si="0"/>
        <v>127723308.06829999</v>
      </c>
    </row>
    <row r="30" spans="1:5">
      <c r="A30" s="35">
        <v>25</v>
      </c>
      <c r="B30" s="36" t="s">
        <v>110</v>
      </c>
      <c r="C30" s="37">
        <v>77418666.923500001</v>
      </c>
      <c r="D30" s="37">
        <v>10505906.58</v>
      </c>
      <c r="E30" s="37">
        <f t="shared" si="0"/>
        <v>87924573.5035</v>
      </c>
    </row>
    <row r="31" spans="1:5">
      <c r="A31" s="35">
        <v>26</v>
      </c>
      <c r="B31" s="36" t="s">
        <v>111</v>
      </c>
      <c r="C31" s="37">
        <v>99440830.673199996</v>
      </c>
      <c r="D31" s="37">
        <v>13494369.24</v>
      </c>
      <c r="E31" s="37">
        <f t="shared" si="0"/>
        <v>112935199.91319999</v>
      </c>
    </row>
    <row r="32" spans="1:5">
      <c r="A32" s="35">
        <v>27</v>
      </c>
      <c r="B32" s="36" t="s">
        <v>112</v>
      </c>
      <c r="C32" s="37">
        <v>77993655.499300003</v>
      </c>
      <c r="D32" s="37">
        <v>10583933.970000001</v>
      </c>
      <c r="E32" s="37">
        <f t="shared" si="0"/>
        <v>88577589.469300002</v>
      </c>
    </row>
    <row r="33" spans="1:5">
      <c r="A33" s="35">
        <v>28</v>
      </c>
      <c r="B33" s="36" t="s">
        <v>113</v>
      </c>
      <c r="C33" s="37">
        <v>78148169.665600002</v>
      </c>
      <c r="D33" s="37">
        <v>10604901.93</v>
      </c>
      <c r="E33" s="37">
        <f t="shared" si="0"/>
        <v>88753071.595600009</v>
      </c>
    </row>
    <row r="34" spans="1:5">
      <c r="A34" s="35">
        <v>29</v>
      </c>
      <c r="B34" s="36" t="s">
        <v>114</v>
      </c>
      <c r="C34" s="37">
        <v>76563876.767399997</v>
      </c>
      <c r="D34" s="37">
        <v>10389909.42</v>
      </c>
      <c r="E34" s="37">
        <f t="shared" si="0"/>
        <v>86953786.187399998</v>
      </c>
    </row>
    <row r="35" spans="1:5">
      <c r="A35" s="35">
        <v>30</v>
      </c>
      <c r="B35" s="36" t="s">
        <v>115</v>
      </c>
      <c r="C35" s="37">
        <v>94158525.146799996</v>
      </c>
      <c r="D35" s="37">
        <v>12777547.18</v>
      </c>
      <c r="E35" s="37">
        <f t="shared" si="0"/>
        <v>106936072.32679999</v>
      </c>
    </row>
    <row r="36" spans="1:5">
      <c r="A36" s="35">
        <v>31</v>
      </c>
      <c r="B36" s="36" t="s">
        <v>116</v>
      </c>
      <c r="C36" s="37">
        <v>87664689.801200002</v>
      </c>
      <c r="D36" s="37">
        <v>11896317.49</v>
      </c>
      <c r="E36" s="37">
        <f t="shared" si="0"/>
        <v>99561007.291199997</v>
      </c>
    </row>
    <row r="37" spans="1:5">
      <c r="A37" s="35">
        <v>32</v>
      </c>
      <c r="B37" s="36" t="s">
        <v>117</v>
      </c>
      <c r="C37" s="37">
        <v>90536881.049999997</v>
      </c>
      <c r="D37" s="37">
        <v>12286081.02</v>
      </c>
      <c r="E37" s="37">
        <f t="shared" si="0"/>
        <v>102822962.06999999</v>
      </c>
    </row>
    <row r="38" spans="1:5">
      <c r="A38" s="35">
        <v>33</v>
      </c>
      <c r="B38" s="36" t="s">
        <v>118</v>
      </c>
      <c r="C38" s="37">
        <v>92520473.248899996</v>
      </c>
      <c r="D38" s="37">
        <v>12555259.439999999</v>
      </c>
      <c r="E38" s="37">
        <f t="shared" si="0"/>
        <v>105075732.68889999</v>
      </c>
    </row>
    <row r="39" spans="1:5">
      <c r="A39" s="35">
        <v>34</v>
      </c>
      <c r="B39" s="36" t="s">
        <v>119</v>
      </c>
      <c r="C39" s="37">
        <v>80866759.209600002</v>
      </c>
      <c r="D39" s="37">
        <v>10973821.32</v>
      </c>
      <c r="E39" s="37">
        <f t="shared" si="0"/>
        <v>91840580.529599994</v>
      </c>
    </row>
    <row r="40" spans="1:5">
      <c r="A40" s="35">
        <v>35</v>
      </c>
      <c r="B40" s="36" t="s">
        <v>120</v>
      </c>
      <c r="C40" s="37">
        <v>83363247.920499995</v>
      </c>
      <c r="D40" s="37">
        <v>11312601.08</v>
      </c>
      <c r="E40" s="37">
        <f t="shared" si="0"/>
        <v>94675849.000499994</v>
      </c>
    </row>
    <row r="41" spans="1:5">
      <c r="A41" s="35">
        <v>36</v>
      </c>
      <c r="B41" s="36" t="s">
        <v>121</v>
      </c>
      <c r="C41" s="37">
        <v>83540787.297000006</v>
      </c>
      <c r="D41" s="37">
        <v>11336693.619999999</v>
      </c>
      <c r="E41" s="37">
        <f t="shared" si="0"/>
        <v>94877480.917000011</v>
      </c>
    </row>
    <row r="42" spans="1:5">
      <c r="A42" s="191" t="s">
        <v>26</v>
      </c>
      <c r="B42" s="191"/>
      <c r="C42" s="38">
        <f>SUM(C6:C41)</f>
        <v>3183434371.0271997</v>
      </c>
      <c r="D42" s="38">
        <f t="shared" ref="D42:E42" si="1">SUM(D6:D41)</f>
        <v>432000000.00000006</v>
      </c>
      <c r="E42" s="38">
        <f t="shared" si="1"/>
        <v>3615434371.0271997</v>
      </c>
    </row>
  </sheetData>
  <mergeCells count="4">
    <mergeCell ref="A1:E1"/>
    <mergeCell ref="A2:E2"/>
    <mergeCell ref="A3:E3"/>
    <mergeCell ref="A42:B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51"/>
  <sheetViews>
    <sheetView topLeftCell="A2" workbookViewId="0">
      <pane xSplit="2" ySplit="5" topLeftCell="E44" activePane="bottomRight" state="frozen"/>
      <selection pane="topRight"/>
      <selection pane="bottomLeft"/>
      <selection pane="bottomRight" activeCell="J47" sqref="J47"/>
    </sheetView>
  </sheetViews>
  <sheetFormatPr defaultColWidth="8.88671875" defaultRowHeight="18"/>
  <cols>
    <col min="1" max="1" width="8.88671875" style="1"/>
    <col min="2" max="2" width="17.6640625" style="1" customWidth="1"/>
    <col min="3" max="3" width="25.5546875" style="1" customWidth="1"/>
    <col min="4" max="4" width="23.5546875" style="1" customWidth="1"/>
    <col min="5" max="5" width="23.88671875" style="1" customWidth="1"/>
    <col min="6" max="9" width="25.44140625" style="1" customWidth="1"/>
    <col min="10" max="10" width="26.33203125" style="1" customWidth="1"/>
    <col min="11" max="11" width="29.5546875" style="1" customWidth="1"/>
    <col min="12" max="16384" width="8.88671875" style="1"/>
  </cols>
  <sheetData>
    <row r="1" spans="1:11">
      <c r="A1" s="193" t="s">
        <v>17</v>
      </c>
      <c r="B1" s="194"/>
      <c r="C1" s="194"/>
      <c r="D1" s="194"/>
      <c r="E1" s="194"/>
      <c r="F1" s="194"/>
      <c r="G1" s="194"/>
      <c r="H1" s="194"/>
      <c r="I1" s="194"/>
      <c r="J1" s="194"/>
      <c r="K1" s="195"/>
    </row>
    <row r="2" spans="1:11">
      <c r="A2" s="193" t="s">
        <v>62</v>
      </c>
      <c r="B2" s="194"/>
      <c r="C2" s="194"/>
      <c r="D2" s="194"/>
      <c r="E2" s="194"/>
      <c r="F2" s="194"/>
      <c r="G2" s="194"/>
      <c r="H2" s="194"/>
      <c r="I2" s="194"/>
      <c r="J2" s="194"/>
      <c r="K2" s="195"/>
    </row>
    <row r="3" spans="1:11" ht="43.05" customHeight="1">
      <c r="A3" s="196" t="s">
        <v>952</v>
      </c>
      <c r="B3" s="197"/>
      <c r="C3" s="197"/>
      <c r="D3" s="197"/>
      <c r="E3" s="197"/>
      <c r="F3" s="197"/>
      <c r="G3" s="197"/>
      <c r="H3" s="197"/>
      <c r="I3" s="197"/>
      <c r="J3" s="197"/>
      <c r="K3" s="198"/>
    </row>
    <row r="4" spans="1:11" ht="48" customHeight="1">
      <c r="A4" s="12" t="s">
        <v>20</v>
      </c>
      <c r="B4" s="12" t="s">
        <v>131</v>
      </c>
      <c r="C4" s="13" t="s">
        <v>46</v>
      </c>
      <c r="D4" s="14" t="s">
        <v>126</v>
      </c>
      <c r="E4" s="15" t="s">
        <v>74</v>
      </c>
      <c r="F4" s="13" t="s">
        <v>24</v>
      </c>
      <c r="G4" s="16" t="s">
        <v>951</v>
      </c>
      <c r="H4" s="17" t="s">
        <v>76</v>
      </c>
      <c r="I4" s="17" t="s">
        <v>77</v>
      </c>
      <c r="J4" s="28" t="s">
        <v>25</v>
      </c>
      <c r="K4" s="2" t="s">
        <v>953</v>
      </c>
    </row>
    <row r="5" spans="1:11" ht="27" customHeight="1">
      <c r="A5" s="12"/>
      <c r="B5" s="18">
        <v>1</v>
      </c>
      <c r="C5" s="19">
        <v>2</v>
      </c>
      <c r="D5" s="19">
        <v>3</v>
      </c>
      <c r="E5" s="19">
        <v>4</v>
      </c>
      <c r="F5" s="19">
        <v>5</v>
      </c>
      <c r="G5" s="20">
        <v>6</v>
      </c>
      <c r="H5" s="17">
        <v>7</v>
      </c>
      <c r="I5" s="17" t="s">
        <v>954</v>
      </c>
      <c r="J5" s="29">
        <v>9</v>
      </c>
      <c r="K5" s="30" t="s">
        <v>955</v>
      </c>
    </row>
    <row r="6" spans="1:11">
      <c r="A6" s="12"/>
      <c r="B6" s="12"/>
      <c r="C6" s="137" t="s">
        <v>27</v>
      </c>
      <c r="D6" s="137" t="s">
        <v>27</v>
      </c>
      <c r="E6" s="137" t="s">
        <v>27</v>
      </c>
      <c r="F6" s="137" t="s">
        <v>27</v>
      </c>
      <c r="G6" s="137" t="s">
        <v>27</v>
      </c>
      <c r="H6" s="137" t="s">
        <v>27</v>
      </c>
      <c r="I6" s="137" t="s">
        <v>27</v>
      </c>
      <c r="J6" s="137" t="s">
        <v>27</v>
      </c>
      <c r="K6" s="137" t="s">
        <v>27</v>
      </c>
    </row>
    <row r="7" spans="1:11">
      <c r="A7" s="22">
        <v>1</v>
      </c>
      <c r="B7" s="23" t="s">
        <v>86</v>
      </c>
      <c r="C7" s="24">
        <v>1835441727.5509701</v>
      </c>
      <c r="D7" s="24">
        <v>0</v>
      </c>
      <c r="E7" s="24">
        <v>249074029.46000001</v>
      </c>
      <c r="F7" s="24">
        <v>62534090.933700003</v>
      </c>
      <c r="G7" s="25">
        <v>62535472.706529103</v>
      </c>
      <c r="H7" s="25">
        <f>G7/2</f>
        <v>31267736.353264552</v>
      </c>
      <c r="I7" s="24">
        <f>G7-H7</f>
        <v>31267736.353264552</v>
      </c>
      <c r="J7" s="24">
        <v>1161373351.717</v>
      </c>
      <c r="K7" s="31">
        <f t="shared" ref="K7:K43" si="0">C7+D7+E7+F7+I7+J7</f>
        <v>3339690936.0149345</v>
      </c>
    </row>
    <row r="8" spans="1:11">
      <c r="A8" s="22">
        <v>2</v>
      </c>
      <c r="B8" s="23" t="s">
        <v>87</v>
      </c>
      <c r="C8" s="24">
        <v>2315146310.4967999</v>
      </c>
      <c r="D8" s="24">
        <f>-29166666.6899</f>
        <v>-29166666.6899</v>
      </c>
      <c r="E8" s="24">
        <v>314171140.20999998</v>
      </c>
      <c r="F8" s="24">
        <v>63326060.228200004</v>
      </c>
      <c r="G8" s="25">
        <v>78879523.524903893</v>
      </c>
      <c r="H8" s="25">
        <v>0</v>
      </c>
      <c r="I8" s="24">
        <f>G8-H8</f>
        <v>78879523.524903893</v>
      </c>
      <c r="J8" s="24">
        <v>1434102199.938</v>
      </c>
      <c r="K8" s="31">
        <f t="shared" si="0"/>
        <v>4176458567.708004</v>
      </c>
    </row>
    <row r="9" spans="1:11">
      <c r="A9" s="22">
        <v>3</v>
      </c>
      <c r="B9" s="23" t="s">
        <v>88</v>
      </c>
      <c r="C9" s="24">
        <v>3083638841.2118402</v>
      </c>
      <c r="D9" s="24">
        <v>0</v>
      </c>
      <c r="E9" s="24">
        <v>418457497.19999999</v>
      </c>
      <c r="F9" s="24">
        <v>88350781.245299995</v>
      </c>
      <c r="G9" s="25">
        <v>105062890.15635499</v>
      </c>
      <c r="H9" s="25">
        <f>G9/2</f>
        <v>52531445.078177497</v>
      </c>
      <c r="I9" s="24">
        <f t="shared" ref="I9:I43" si="1">G9-H9</f>
        <v>52531445.078177497</v>
      </c>
      <c r="J9" s="24">
        <v>1968753857.0334001</v>
      </c>
      <c r="K9" s="31">
        <f t="shared" si="0"/>
        <v>5611732421.7687168</v>
      </c>
    </row>
    <row r="10" spans="1:11">
      <c r="A10" s="22">
        <v>4</v>
      </c>
      <c r="B10" s="23" t="s">
        <v>89</v>
      </c>
      <c r="C10" s="24">
        <v>2327657606.6095099</v>
      </c>
      <c r="D10" s="24">
        <v>0</v>
      </c>
      <c r="E10" s="24">
        <v>315868954.36000001</v>
      </c>
      <c r="F10" s="24">
        <v>89794192.944499999</v>
      </c>
      <c r="G10" s="25">
        <v>79305796.828285396</v>
      </c>
      <c r="H10" s="25">
        <v>0</v>
      </c>
      <c r="I10" s="24">
        <f t="shared" si="1"/>
        <v>79305796.828285396</v>
      </c>
      <c r="J10" s="24">
        <v>1632781299.6977</v>
      </c>
      <c r="K10" s="31">
        <f t="shared" si="0"/>
        <v>4445407850.4399948</v>
      </c>
    </row>
    <row r="11" spans="1:11">
      <c r="A11" s="22">
        <v>5</v>
      </c>
      <c r="B11" s="23" t="s">
        <v>90</v>
      </c>
      <c r="C11" s="24">
        <v>2642351997.91786</v>
      </c>
      <c r="D11" s="24">
        <v>0</v>
      </c>
      <c r="E11" s="24">
        <v>358573769.73000002</v>
      </c>
      <c r="F11" s="24">
        <v>69892429.308400005</v>
      </c>
      <c r="G11" s="25">
        <v>90027773.0275359</v>
      </c>
      <c r="H11" s="25">
        <v>0</v>
      </c>
      <c r="I11" s="24">
        <f t="shared" si="1"/>
        <v>90027773.0275359</v>
      </c>
      <c r="J11" s="24">
        <v>1602853637.329</v>
      </c>
      <c r="K11" s="31">
        <f t="shared" si="0"/>
        <v>4763699607.3127956</v>
      </c>
    </row>
    <row r="12" spans="1:11">
      <c r="A12" s="22">
        <v>6</v>
      </c>
      <c r="B12" s="23" t="s">
        <v>91</v>
      </c>
      <c r="C12" s="24">
        <v>1075533982.0426199</v>
      </c>
      <c r="D12" s="24">
        <v>0</v>
      </c>
      <c r="E12" s="24">
        <v>145952649.27000001</v>
      </c>
      <c r="F12" s="24">
        <v>29019623.236900002</v>
      </c>
      <c r="G12" s="25">
        <v>36644598.941278599</v>
      </c>
      <c r="H12" s="25">
        <f t="shared" ref="H12:H38" si="2">G12/2</f>
        <v>18322299.4706393</v>
      </c>
      <c r="I12" s="24">
        <f t="shared" si="1"/>
        <v>18322299.4706393</v>
      </c>
      <c r="J12" s="24">
        <v>745931026.8484</v>
      </c>
      <c r="K12" s="31">
        <f t="shared" si="0"/>
        <v>2014759580.8685594</v>
      </c>
    </row>
    <row r="13" spans="1:11">
      <c r="A13" s="22">
        <v>7</v>
      </c>
      <c r="B13" s="23" t="s">
        <v>92</v>
      </c>
      <c r="C13" s="24">
        <v>2875287927.2101002</v>
      </c>
      <c r="D13" s="24">
        <f>-139538498.5201</f>
        <v>-139538498.5201</v>
      </c>
      <c r="E13" s="24">
        <v>390183757.47000003</v>
      </c>
      <c r="F13" s="24">
        <v>74990200.495100006</v>
      </c>
      <c r="G13" s="25">
        <v>97964150.536302894</v>
      </c>
      <c r="H13" s="25">
        <f t="shared" si="2"/>
        <v>48982075.268151447</v>
      </c>
      <c r="I13" s="24">
        <f t="shared" si="1"/>
        <v>48982075.268151447</v>
      </c>
      <c r="J13" s="24">
        <v>1631048670.6819999</v>
      </c>
      <c r="K13" s="31">
        <f t="shared" si="0"/>
        <v>4880954132.6052513</v>
      </c>
    </row>
    <row r="14" spans="1:11">
      <c r="A14" s="22">
        <v>8</v>
      </c>
      <c r="B14" s="23" t="s">
        <v>93</v>
      </c>
      <c r="C14" s="24">
        <v>3121701033.87854</v>
      </c>
      <c r="D14" s="24">
        <v>0</v>
      </c>
      <c r="E14" s="24">
        <v>423622631.87</v>
      </c>
      <c r="F14" s="24">
        <v>80679288.733899996</v>
      </c>
      <c r="G14" s="25">
        <v>106359709.976356</v>
      </c>
      <c r="H14" s="25">
        <v>0</v>
      </c>
      <c r="I14" s="24">
        <f t="shared" si="1"/>
        <v>106359709.976356</v>
      </c>
      <c r="J14" s="24">
        <v>1800912464.1993001</v>
      </c>
      <c r="K14" s="31">
        <f t="shared" si="0"/>
        <v>5533275128.6580963</v>
      </c>
    </row>
    <row r="15" spans="1:11">
      <c r="A15" s="22">
        <v>9</v>
      </c>
      <c r="B15" s="23" t="s">
        <v>94</v>
      </c>
      <c r="C15" s="24">
        <v>2012462335.7394199</v>
      </c>
      <c r="D15" s="24">
        <f>-38551266.18</f>
        <v>-38551266.18</v>
      </c>
      <c r="E15" s="24">
        <v>273096168.38999999</v>
      </c>
      <c r="F15" s="24">
        <v>57149425.640500002</v>
      </c>
      <c r="G15" s="25">
        <v>68566755.122182503</v>
      </c>
      <c r="H15" s="25">
        <f t="shared" si="2"/>
        <v>34283377.561091252</v>
      </c>
      <c r="I15" s="24">
        <f t="shared" si="1"/>
        <v>34283377.561091252</v>
      </c>
      <c r="J15" s="24">
        <v>1203779123.6149001</v>
      </c>
      <c r="K15" s="31">
        <f t="shared" si="0"/>
        <v>3542219164.7659116</v>
      </c>
    </row>
    <row r="16" spans="1:11">
      <c r="A16" s="22">
        <v>10</v>
      </c>
      <c r="B16" s="23" t="s">
        <v>95</v>
      </c>
      <c r="C16" s="24">
        <v>2578681851.9450498</v>
      </c>
      <c r="D16" s="24">
        <v>0</v>
      </c>
      <c r="E16" s="24">
        <v>349933571.80000001</v>
      </c>
      <c r="F16" s="24">
        <v>100545807.0653</v>
      </c>
      <c r="G16" s="25">
        <v>87858462.708351493</v>
      </c>
      <c r="H16" s="25">
        <f t="shared" si="2"/>
        <v>43929231.354175746</v>
      </c>
      <c r="I16" s="24">
        <f t="shared" si="1"/>
        <v>43929231.354175746</v>
      </c>
      <c r="J16" s="24">
        <v>1894560905.6429999</v>
      </c>
      <c r="K16" s="31">
        <f t="shared" si="0"/>
        <v>4967651367.8075256</v>
      </c>
    </row>
    <row r="17" spans="1:11">
      <c r="A17" s="22">
        <v>11</v>
      </c>
      <c r="B17" s="23" t="s">
        <v>96</v>
      </c>
      <c r="C17" s="24">
        <v>1488689938.0863099</v>
      </c>
      <c r="D17" s="24">
        <f>-46095136.8724</f>
        <v>-46095136.872400001</v>
      </c>
      <c r="E17" s="24">
        <v>202018945.03999999</v>
      </c>
      <c r="F17" s="24">
        <v>40987990.4582</v>
      </c>
      <c r="G17" s="25">
        <v>50721266.492589302</v>
      </c>
      <c r="H17" s="25">
        <v>0</v>
      </c>
      <c r="I17" s="24">
        <f t="shared" si="1"/>
        <v>50721266.492589302</v>
      </c>
      <c r="J17" s="24">
        <v>938375992.06439996</v>
      </c>
      <c r="K17" s="31">
        <f t="shared" si="0"/>
        <v>2674698995.2690992</v>
      </c>
    </row>
    <row r="18" spans="1:11">
      <c r="A18" s="22">
        <v>12</v>
      </c>
      <c r="B18" s="23" t="s">
        <v>97</v>
      </c>
      <c r="C18" s="24">
        <v>1973040643.39184</v>
      </c>
      <c r="D18" s="24">
        <v>0</v>
      </c>
      <c r="E18" s="24">
        <v>267746546.22</v>
      </c>
      <c r="F18" s="24">
        <v>77904442.376599997</v>
      </c>
      <c r="G18" s="25">
        <v>67223615.691755295</v>
      </c>
      <c r="H18" s="25">
        <f t="shared" si="2"/>
        <v>33611807.845877647</v>
      </c>
      <c r="I18" s="24">
        <f t="shared" si="1"/>
        <v>33611807.845877647</v>
      </c>
      <c r="J18" s="24">
        <v>1365759802.336</v>
      </c>
      <c r="K18" s="31">
        <f t="shared" si="0"/>
        <v>3718063242.1703172</v>
      </c>
    </row>
    <row r="19" spans="1:11">
      <c r="A19" s="22">
        <v>13</v>
      </c>
      <c r="B19" s="23" t="s">
        <v>98</v>
      </c>
      <c r="C19" s="24">
        <v>1566665821.8884499</v>
      </c>
      <c r="D19" s="24">
        <v>0</v>
      </c>
      <c r="E19" s="24">
        <v>212600467.34999999</v>
      </c>
      <c r="F19" s="24">
        <v>50417565.971600004</v>
      </c>
      <c r="G19" s="25">
        <v>53377988.6766534</v>
      </c>
      <c r="H19" s="25">
        <v>0</v>
      </c>
      <c r="I19" s="24">
        <f t="shared" si="1"/>
        <v>53377988.6766534</v>
      </c>
      <c r="J19" s="24">
        <v>1062317537.0613</v>
      </c>
      <c r="K19" s="31">
        <f t="shared" si="0"/>
        <v>2945379380.9480033</v>
      </c>
    </row>
    <row r="20" spans="1:11">
      <c r="A20" s="22">
        <v>14</v>
      </c>
      <c r="B20" s="23" t="s">
        <v>99</v>
      </c>
      <c r="C20" s="24">
        <v>2004638626.88534</v>
      </c>
      <c r="D20" s="24">
        <v>0</v>
      </c>
      <c r="E20" s="24">
        <v>272034471.54000002</v>
      </c>
      <c r="F20" s="24">
        <v>65491571.4243</v>
      </c>
      <c r="G20" s="25">
        <v>68300192.956560194</v>
      </c>
      <c r="H20" s="25">
        <v>0</v>
      </c>
      <c r="I20" s="24">
        <f t="shared" si="1"/>
        <v>68300192.956560194</v>
      </c>
      <c r="J20" s="24">
        <v>1312134694.5125</v>
      </c>
      <c r="K20" s="31">
        <f t="shared" si="0"/>
        <v>3722599557.3187008</v>
      </c>
    </row>
    <row r="21" spans="1:11">
      <c r="A21" s="22">
        <v>15</v>
      </c>
      <c r="B21" s="23" t="s">
        <v>100</v>
      </c>
      <c r="C21" s="24">
        <v>1373579787.2349501</v>
      </c>
      <c r="D21" s="24">
        <f>-53983557.43</f>
        <v>-53983557.43</v>
      </c>
      <c r="E21" s="24">
        <v>186398209.90000001</v>
      </c>
      <c r="F21" s="24">
        <v>37660877.8882</v>
      </c>
      <c r="G21" s="25">
        <v>46799339.917048499</v>
      </c>
      <c r="H21" s="25">
        <v>0</v>
      </c>
      <c r="I21" s="24">
        <f t="shared" si="1"/>
        <v>46799339.917048499</v>
      </c>
      <c r="J21" s="24">
        <v>824956509.2536</v>
      </c>
      <c r="K21" s="31">
        <f t="shared" si="0"/>
        <v>2415411166.7637987</v>
      </c>
    </row>
    <row r="22" spans="1:11">
      <c r="A22" s="22">
        <v>16</v>
      </c>
      <c r="B22" s="23" t="s">
        <v>101</v>
      </c>
      <c r="C22" s="24">
        <v>2686661688.1651502</v>
      </c>
      <c r="D22" s="24">
        <v>0</v>
      </c>
      <c r="E22" s="24">
        <v>364586705.43000001</v>
      </c>
      <c r="F22" s="24">
        <v>87003422.505099997</v>
      </c>
      <c r="G22" s="25">
        <v>91537451.804954305</v>
      </c>
      <c r="H22" s="25">
        <f t="shared" si="2"/>
        <v>45768725.902477153</v>
      </c>
      <c r="I22" s="24">
        <f t="shared" si="1"/>
        <v>45768725.902477153</v>
      </c>
      <c r="J22" s="24">
        <v>1737891594.3225</v>
      </c>
      <c r="K22" s="31">
        <f t="shared" si="0"/>
        <v>4921912136.3252268</v>
      </c>
    </row>
    <row r="23" spans="1:11">
      <c r="A23" s="22">
        <v>17</v>
      </c>
      <c r="B23" s="23" t="s">
        <v>102</v>
      </c>
      <c r="C23" s="24">
        <v>2822591061.1695099</v>
      </c>
      <c r="D23" s="24">
        <v>0</v>
      </c>
      <c r="E23" s="24">
        <v>383032661.05000001</v>
      </c>
      <c r="F23" s="24">
        <v>79104906.005600005</v>
      </c>
      <c r="G23" s="25">
        <v>96168711.665085405</v>
      </c>
      <c r="H23" s="25">
        <v>0</v>
      </c>
      <c r="I23" s="24">
        <f t="shared" si="1"/>
        <v>96168711.665085405</v>
      </c>
      <c r="J23" s="24">
        <v>1835212496.4294</v>
      </c>
      <c r="K23" s="31">
        <f t="shared" si="0"/>
        <v>5216109836.3195953</v>
      </c>
    </row>
    <row r="24" spans="1:11">
      <c r="A24" s="22">
        <v>18</v>
      </c>
      <c r="B24" s="23" t="s">
        <v>103</v>
      </c>
      <c r="C24" s="24">
        <v>3174270919.5366001</v>
      </c>
      <c r="D24" s="24">
        <v>0</v>
      </c>
      <c r="E24" s="24">
        <v>430756496.73000002</v>
      </c>
      <c r="F24" s="24">
        <v>95348934.268399999</v>
      </c>
      <c r="G24" s="25">
        <v>108150822.48609801</v>
      </c>
      <c r="H24" s="25">
        <v>0</v>
      </c>
      <c r="I24" s="24">
        <f t="shared" si="1"/>
        <v>108150822.48609801</v>
      </c>
      <c r="J24" s="24">
        <v>1914424934.9684999</v>
      </c>
      <c r="K24" s="31">
        <f t="shared" si="0"/>
        <v>5722952107.9895983</v>
      </c>
    </row>
    <row r="25" spans="1:11">
      <c r="A25" s="22">
        <v>19</v>
      </c>
      <c r="B25" s="23" t="s">
        <v>104</v>
      </c>
      <c r="C25" s="24">
        <v>5053711357.1050501</v>
      </c>
      <c r="D25" s="24">
        <f>-512664445.0401</f>
        <v>-512664445.04009998</v>
      </c>
      <c r="E25" s="24">
        <v>685801261.10000002</v>
      </c>
      <c r="F25" s="24">
        <v>159495835.03960001</v>
      </c>
      <c r="G25" s="25">
        <v>172185378.54315099</v>
      </c>
      <c r="H25" s="25">
        <v>0</v>
      </c>
      <c r="I25" s="24">
        <f t="shared" si="1"/>
        <v>172185378.54315099</v>
      </c>
      <c r="J25" s="24">
        <v>3507560073.9001002</v>
      </c>
      <c r="K25" s="31">
        <f t="shared" si="0"/>
        <v>9066089460.6478024</v>
      </c>
    </row>
    <row r="26" spans="1:11">
      <c r="A26" s="22">
        <v>20</v>
      </c>
      <c r="B26" s="23" t="s">
        <v>105</v>
      </c>
      <c r="C26" s="24">
        <v>3847476477.5661201</v>
      </c>
      <c r="D26" s="24">
        <v>0</v>
      </c>
      <c r="E26" s="24">
        <v>522112173.38999999</v>
      </c>
      <c r="F26" s="24">
        <v>104477021.7229</v>
      </c>
      <c r="G26" s="25">
        <v>131087659.52698401</v>
      </c>
      <c r="H26" s="25">
        <v>0</v>
      </c>
      <c r="I26" s="24">
        <f t="shared" si="1"/>
        <v>131087659.52698401</v>
      </c>
      <c r="J26" s="24">
        <v>2337489292.7702999</v>
      </c>
      <c r="K26" s="31">
        <f t="shared" si="0"/>
        <v>6942642624.976305</v>
      </c>
    </row>
    <row r="27" spans="1:11">
      <c r="A27" s="22">
        <v>21</v>
      </c>
      <c r="B27" s="23" t="s">
        <v>106</v>
      </c>
      <c r="C27" s="24">
        <v>2428170642.14505</v>
      </c>
      <c r="D27" s="24">
        <v>0</v>
      </c>
      <c r="E27" s="24">
        <v>329508824.48000002</v>
      </c>
      <c r="F27" s="24">
        <v>62215602.392999999</v>
      </c>
      <c r="G27" s="25">
        <v>82730383.994351506</v>
      </c>
      <c r="H27" s="25">
        <f t="shared" si="2"/>
        <v>41365191.997175753</v>
      </c>
      <c r="I27" s="24">
        <f t="shared" si="1"/>
        <v>41365191.997175753</v>
      </c>
      <c r="J27" s="24">
        <v>1392439932.7614</v>
      </c>
      <c r="K27" s="31">
        <f t="shared" si="0"/>
        <v>4253700193.7766256</v>
      </c>
    </row>
    <row r="28" spans="1:11">
      <c r="A28" s="22">
        <v>22</v>
      </c>
      <c r="B28" s="23" t="s">
        <v>107</v>
      </c>
      <c r="C28" s="24">
        <v>2509692218.5503898</v>
      </c>
      <c r="D28" s="24">
        <f>-187142998.7697</f>
        <v>-187142998.76969999</v>
      </c>
      <c r="E28" s="24">
        <v>340571506.13</v>
      </c>
      <c r="F28" s="24">
        <v>65734849.484800003</v>
      </c>
      <c r="G28" s="25">
        <v>85507911.736511603</v>
      </c>
      <c r="H28" s="25">
        <f t="shared" si="2"/>
        <v>42753955.868255801</v>
      </c>
      <c r="I28" s="24">
        <f t="shared" si="1"/>
        <v>42753955.868255801</v>
      </c>
      <c r="J28" s="24">
        <v>1437242978.3518</v>
      </c>
      <c r="K28" s="31">
        <f t="shared" si="0"/>
        <v>4208852509.6155453</v>
      </c>
    </row>
    <row r="29" spans="1:11">
      <c r="A29" s="22">
        <v>23</v>
      </c>
      <c r="B29" s="23" t="s">
        <v>108</v>
      </c>
      <c r="C29" s="24">
        <v>1775870122.13534</v>
      </c>
      <c r="D29" s="24">
        <v>0</v>
      </c>
      <c r="E29" s="24">
        <v>240990013.72</v>
      </c>
      <c r="F29" s="24">
        <v>53825190.6149</v>
      </c>
      <c r="G29" s="25">
        <v>60505804.074060202</v>
      </c>
      <c r="H29" s="25">
        <f t="shared" si="2"/>
        <v>30252902.037030101</v>
      </c>
      <c r="I29" s="24">
        <f t="shared" si="1"/>
        <v>30252902.037030101</v>
      </c>
      <c r="J29" s="24">
        <v>1088286831.8043001</v>
      </c>
      <c r="K29" s="31">
        <f t="shared" si="0"/>
        <v>3189225060.3115702</v>
      </c>
    </row>
    <row r="30" spans="1:11">
      <c r="A30" s="22">
        <v>24</v>
      </c>
      <c r="B30" s="23" t="s">
        <v>109</v>
      </c>
      <c r="C30" s="24">
        <v>3025187983.64748</v>
      </c>
      <c r="D30" s="24">
        <v>0</v>
      </c>
      <c r="E30" s="24">
        <v>410525569.75</v>
      </c>
      <c r="F30" s="24">
        <v>255666601.0345</v>
      </c>
      <c r="G30" s="25">
        <v>103071406.599424</v>
      </c>
      <c r="H30" s="25">
        <v>0</v>
      </c>
      <c r="I30" s="24">
        <f t="shared" si="1"/>
        <v>103071406.599424</v>
      </c>
      <c r="J30" s="24">
        <v>8326088959.5431004</v>
      </c>
      <c r="K30" s="31">
        <f t="shared" si="0"/>
        <v>12120540520.574505</v>
      </c>
    </row>
    <row r="31" spans="1:11">
      <c r="A31" s="22">
        <v>25</v>
      </c>
      <c r="B31" s="23" t="s">
        <v>110</v>
      </c>
      <c r="C31" s="24">
        <v>1584382227.92699</v>
      </c>
      <c r="D31" s="24">
        <f>-39238127.2399</f>
        <v>-39238127.2399</v>
      </c>
      <c r="E31" s="24">
        <v>215004627.91999999</v>
      </c>
      <c r="F31" s="24">
        <v>41396738.765100002</v>
      </c>
      <c r="G31" s="25">
        <v>53981605.6778097</v>
      </c>
      <c r="H31" s="25">
        <v>0</v>
      </c>
      <c r="I31" s="24">
        <f t="shared" si="1"/>
        <v>53981605.6778097</v>
      </c>
      <c r="J31" s="24">
        <v>857057694.07249999</v>
      </c>
      <c r="K31" s="31">
        <f t="shared" si="0"/>
        <v>2712584767.1224995</v>
      </c>
    </row>
    <row r="32" spans="1:11">
      <c r="A32" s="22">
        <v>26</v>
      </c>
      <c r="B32" s="23" t="s">
        <v>111</v>
      </c>
      <c r="C32" s="24">
        <v>2932569289.1893201</v>
      </c>
      <c r="D32" s="24">
        <v>0</v>
      </c>
      <c r="E32" s="24">
        <v>397956981.44999999</v>
      </c>
      <c r="F32" s="24">
        <v>78754181.807099998</v>
      </c>
      <c r="G32" s="25">
        <v>99915788.115679607</v>
      </c>
      <c r="H32" s="25">
        <f t="shared" si="2"/>
        <v>49957894.057839803</v>
      </c>
      <c r="I32" s="24">
        <f t="shared" si="1"/>
        <v>49957894.057839803</v>
      </c>
      <c r="J32" s="24">
        <v>1696960454.2978001</v>
      </c>
      <c r="K32" s="31">
        <f t="shared" si="0"/>
        <v>5156198800.8020592</v>
      </c>
    </row>
    <row r="33" spans="1:11">
      <c r="A33" s="22">
        <v>27</v>
      </c>
      <c r="B33" s="23" t="s">
        <v>112</v>
      </c>
      <c r="C33" s="24">
        <v>2092084327.8048501</v>
      </c>
      <c r="D33" s="24">
        <f>-115776950.4</f>
        <v>-115776950.40000001</v>
      </c>
      <c r="E33" s="24">
        <v>283901071.69999999</v>
      </c>
      <c r="F33" s="24">
        <v>84657003.156200007</v>
      </c>
      <c r="G33" s="25">
        <v>71279561.984145597</v>
      </c>
      <c r="H33" s="25">
        <v>0</v>
      </c>
      <c r="I33" s="24">
        <f t="shared" si="1"/>
        <v>71279561.984145597</v>
      </c>
      <c r="J33" s="24">
        <v>1488802459.6791</v>
      </c>
      <c r="K33" s="31">
        <f t="shared" si="0"/>
        <v>3904947473.9242954</v>
      </c>
    </row>
    <row r="34" spans="1:11">
      <c r="A34" s="22">
        <v>28</v>
      </c>
      <c r="B34" s="23" t="s">
        <v>113</v>
      </c>
      <c r="C34" s="24">
        <v>1998072866.6719401</v>
      </c>
      <c r="D34" s="24">
        <f>-47177126.8202</f>
        <v>-47177126.820200004</v>
      </c>
      <c r="E34" s="24">
        <v>271143481.47000003</v>
      </c>
      <c r="F34" s="24">
        <v>65554947.295100003</v>
      </c>
      <c r="G34" s="25">
        <v>68076490.440158203</v>
      </c>
      <c r="H34" s="25">
        <f t="shared" si="2"/>
        <v>34038245.220079102</v>
      </c>
      <c r="I34" s="24">
        <f t="shared" si="1"/>
        <v>34038245.220079102</v>
      </c>
      <c r="J34" s="24">
        <v>1322814266.2068</v>
      </c>
      <c r="K34" s="31">
        <f t="shared" si="0"/>
        <v>3644446680.0437193</v>
      </c>
    </row>
    <row r="35" spans="1:11">
      <c r="A35" s="22">
        <v>29</v>
      </c>
      <c r="B35" s="23" t="s">
        <v>114</v>
      </c>
      <c r="C35" s="24">
        <v>2706440215.6177702</v>
      </c>
      <c r="D35" s="24">
        <f>-82028645.1</f>
        <v>-82028645.099999994</v>
      </c>
      <c r="E35" s="24">
        <v>367270701.04000002</v>
      </c>
      <c r="F35" s="24">
        <v>87884514.517800003</v>
      </c>
      <c r="G35" s="25">
        <v>92211327.498532996</v>
      </c>
      <c r="H35" s="25">
        <v>0</v>
      </c>
      <c r="I35" s="24">
        <f t="shared" si="1"/>
        <v>92211327.498532996</v>
      </c>
      <c r="J35" s="24">
        <v>1817087669.323</v>
      </c>
      <c r="K35" s="31">
        <f t="shared" si="0"/>
        <v>4988865782.8971024</v>
      </c>
    </row>
    <row r="36" spans="1:11">
      <c r="A36" s="22">
        <v>30</v>
      </c>
      <c r="B36" s="23" t="s">
        <v>115</v>
      </c>
      <c r="C36" s="24">
        <v>3413963163.8101001</v>
      </c>
      <c r="D36" s="24">
        <f>-83688581.4599</f>
        <v>-83688581.459900007</v>
      </c>
      <c r="E36" s="24">
        <v>463283333.30000001</v>
      </c>
      <c r="F36" s="24">
        <v>122822631.7801</v>
      </c>
      <c r="G36" s="25">
        <v>116317394.914303</v>
      </c>
      <c r="H36" s="25">
        <v>0</v>
      </c>
      <c r="I36" s="24">
        <f t="shared" si="1"/>
        <v>116317394.914303</v>
      </c>
      <c r="J36" s="24">
        <v>3202235441.2625999</v>
      </c>
      <c r="K36" s="31">
        <f t="shared" si="0"/>
        <v>7234933383.6072025</v>
      </c>
    </row>
    <row r="37" spans="1:11">
      <c r="A37" s="22">
        <v>31</v>
      </c>
      <c r="B37" s="23" t="s">
        <v>116</v>
      </c>
      <c r="C37" s="24">
        <v>2140097480.61689</v>
      </c>
      <c r="D37" s="24">
        <v>0</v>
      </c>
      <c r="E37" s="24">
        <v>290416576.52999997</v>
      </c>
      <c r="F37" s="24">
        <v>59627270.417300001</v>
      </c>
      <c r="G37" s="25">
        <v>72915421.718506798</v>
      </c>
      <c r="H37" s="25">
        <f t="shared" si="2"/>
        <v>36457710.859253399</v>
      </c>
      <c r="I37" s="24">
        <f t="shared" si="1"/>
        <v>36457710.859253399</v>
      </c>
      <c r="J37" s="24">
        <v>1214154167.7395</v>
      </c>
      <c r="K37" s="31">
        <f t="shared" si="0"/>
        <v>3740753206.1629434</v>
      </c>
    </row>
    <row r="38" spans="1:11">
      <c r="A38" s="22">
        <v>32</v>
      </c>
      <c r="B38" s="23" t="s">
        <v>117</v>
      </c>
      <c r="C38" s="24">
        <v>2652769467.5937901</v>
      </c>
      <c r="D38" s="24">
        <v>0</v>
      </c>
      <c r="E38" s="24">
        <v>359987446.39999998</v>
      </c>
      <c r="F38" s="24">
        <v>99466769.960099995</v>
      </c>
      <c r="G38" s="25">
        <v>90382707.417813599</v>
      </c>
      <c r="H38" s="25">
        <f t="shared" si="2"/>
        <v>45191353.7089068</v>
      </c>
      <c r="I38" s="24">
        <f t="shared" si="1"/>
        <v>45191353.7089068</v>
      </c>
      <c r="J38" s="24">
        <v>3846615062.8464999</v>
      </c>
      <c r="K38" s="31">
        <f t="shared" si="0"/>
        <v>7004030100.5092964</v>
      </c>
    </row>
    <row r="39" spans="1:11">
      <c r="A39" s="22">
        <v>33</v>
      </c>
      <c r="B39" s="23" t="s">
        <v>118</v>
      </c>
      <c r="C39" s="24">
        <v>2671749438.74049</v>
      </c>
      <c r="D39" s="24">
        <f>-35989038.1702</f>
        <v>-35989038.170199998</v>
      </c>
      <c r="E39" s="24">
        <v>362563075.92000002</v>
      </c>
      <c r="F39" s="24">
        <v>69464544.049899995</v>
      </c>
      <c r="G39" s="25">
        <v>91029375.442214504</v>
      </c>
      <c r="H39" s="25">
        <v>0</v>
      </c>
      <c r="I39" s="24">
        <f t="shared" si="1"/>
        <v>91029375.442214504</v>
      </c>
      <c r="J39" s="24">
        <v>1586046439.5011001</v>
      </c>
      <c r="K39" s="31">
        <f t="shared" si="0"/>
        <v>4744863835.4835052</v>
      </c>
    </row>
    <row r="40" spans="1:11">
      <c r="A40" s="22">
        <v>34</v>
      </c>
      <c r="B40" s="23" t="s">
        <v>119</v>
      </c>
      <c r="C40" s="24">
        <v>2002485142.8376701</v>
      </c>
      <c r="D40" s="24">
        <v>0</v>
      </c>
      <c r="E40" s="24">
        <v>271742238.38</v>
      </c>
      <c r="F40" s="24">
        <v>47113734.604800001</v>
      </c>
      <c r="G40" s="25">
        <v>68226821.435130104</v>
      </c>
      <c r="H40" s="25">
        <v>0</v>
      </c>
      <c r="I40" s="24">
        <f t="shared" si="1"/>
        <v>68226821.435130104</v>
      </c>
      <c r="J40" s="24">
        <v>1034816031.7499</v>
      </c>
      <c r="K40" s="31">
        <f t="shared" si="0"/>
        <v>3424383969.0075002</v>
      </c>
    </row>
    <row r="41" spans="1:11">
      <c r="A41" s="22">
        <v>35</v>
      </c>
      <c r="B41" s="23" t="s">
        <v>120</v>
      </c>
      <c r="C41" s="24">
        <v>2013323318.5643699</v>
      </c>
      <c r="D41" s="24">
        <v>0</v>
      </c>
      <c r="E41" s="24">
        <v>273213005.91000003</v>
      </c>
      <c r="F41" s="24">
        <v>48800307.023199998</v>
      </c>
      <c r="G41" s="25">
        <v>68596089.7369311</v>
      </c>
      <c r="H41" s="25">
        <v>0</v>
      </c>
      <c r="I41" s="24">
        <f t="shared" si="1"/>
        <v>68596089.7369311</v>
      </c>
      <c r="J41" s="24">
        <v>1096776460.9767001</v>
      </c>
      <c r="K41" s="31">
        <f t="shared" si="0"/>
        <v>3500709182.2112017</v>
      </c>
    </row>
    <row r="42" spans="1:11">
      <c r="A42" s="22">
        <v>36</v>
      </c>
      <c r="B42" s="23" t="s">
        <v>121</v>
      </c>
      <c r="C42" s="24">
        <v>1819172205.23544</v>
      </c>
      <c r="D42" s="24">
        <v>0</v>
      </c>
      <c r="E42" s="24">
        <v>246866214.62</v>
      </c>
      <c r="F42" s="24">
        <v>48565194.769500002</v>
      </c>
      <c r="G42" s="25">
        <v>61981152.597063102</v>
      </c>
      <c r="H42" s="25">
        <v>0</v>
      </c>
      <c r="I42" s="24">
        <f t="shared" si="1"/>
        <v>61981152.597063102</v>
      </c>
      <c r="J42" s="24">
        <v>1094238134.0643001</v>
      </c>
      <c r="K42" s="31">
        <f t="shared" si="0"/>
        <v>3270822901.2863035</v>
      </c>
    </row>
    <row r="43" spans="1:11">
      <c r="A43" s="22">
        <v>37</v>
      </c>
      <c r="B43" s="23" t="s">
        <v>931</v>
      </c>
      <c r="C43" s="24">
        <v>803472481.81291294</v>
      </c>
      <c r="D43" s="24">
        <v>0</v>
      </c>
      <c r="E43" s="24">
        <v>109033223.77</v>
      </c>
      <c r="F43" s="24">
        <v>54441548.434500001</v>
      </c>
      <c r="G43" s="25">
        <v>27375171.164387401</v>
      </c>
      <c r="H43" s="25">
        <v>0</v>
      </c>
      <c r="I43" s="24">
        <f t="shared" si="1"/>
        <v>27375171.164387401</v>
      </c>
      <c r="J43" s="24">
        <v>2061018920.3268001</v>
      </c>
      <c r="K43" s="31">
        <f t="shared" si="0"/>
        <v>3055341345.5086002</v>
      </c>
    </row>
    <row r="44" spans="1:11">
      <c r="A44" s="5"/>
      <c r="B44" s="3" t="s">
        <v>42</v>
      </c>
      <c r="C44" s="26">
        <f>SUM(C7:C43)</f>
        <v>88428732528.532867</v>
      </c>
      <c r="D44" s="26">
        <f t="shared" ref="D44:K44" si="3">SUM(D7:D43)</f>
        <v>-1411041038.6924</v>
      </c>
      <c r="E44" s="26">
        <f t="shared" si="3"/>
        <v>12000000000.000004</v>
      </c>
      <c r="F44" s="26">
        <f t="shared" si="3"/>
        <v>2860166097.6002007</v>
      </c>
      <c r="G44" s="26">
        <f t="shared" si="3"/>
        <v>3012861975.8359833</v>
      </c>
      <c r="H44" s="26">
        <f t="shared" si="3"/>
        <v>588713952.58239532</v>
      </c>
      <c r="I44" s="26">
        <f t="shared" si="3"/>
        <v>2424148023.2535882</v>
      </c>
      <c r="J44" s="26">
        <f t="shared" si="3"/>
        <v>66474901368.828484</v>
      </c>
      <c r="K44" s="26">
        <f t="shared" si="3"/>
        <v>170776906979.52274</v>
      </c>
    </row>
    <row r="46" spans="1:11">
      <c r="H46" s="27"/>
    </row>
    <row r="47" spans="1:11">
      <c r="J47" s="10"/>
    </row>
    <row r="51" spans="11:11">
      <c r="K51" s="10"/>
    </row>
  </sheetData>
  <mergeCells count="3">
    <mergeCell ref="A1:K1"/>
    <mergeCell ref="A2:K2"/>
    <mergeCell ref="A3:K3"/>
  </mergeCells>
  <pageMargins left="0.70833333333333304" right="0.70833333333333304" top="0.74791666666666701" bottom="0.74791666666666701" header="0.31458333333333299" footer="0.31458333333333299"/>
  <pageSetup paperSize="9" scale="52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80"/>
  <sheetViews>
    <sheetView workbookViewId="0">
      <selection activeCell="A3" sqref="A3:F3"/>
    </sheetView>
  </sheetViews>
  <sheetFormatPr defaultColWidth="9.109375" defaultRowHeight="18"/>
  <cols>
    <col min="1" max="1" width="9.109375" style="1"/>
    <col min="2" max="2" width="18.5546875" style="1" customWidth="1"/>
    <col min="3" max="3" width="25" style="1" customWidth="1"/>
    <col min="4" max="4" width="25.5546875" style="1" customWidth="1"/>
    <col min="5" max="5" width="23.5546875" style="1" customWidth="1"/>
    <col min="6" max="6" width="26.88671875" style="1" customWidth="1"/>
    <col min="7" max="7" width="20.33203125" style="1" customWidth="1"/>
    <col min="8" max="16384" width="9.109375" style="1"/>
  </cols>
  <sheetData>
    <row r="1" spans="1:7">
      <c r="A1" s="191" t="s">
        <v>17</v>
      </c>
      <c r="B1" s="191"/>
      <c r="C1" s="191"/>
      <c r="D1" s="191"/>
      <c r="E1" s="191"/>
      <c r="F1" s="191"/>
    </row>
    <row r="2" spans="1:7">
      <c r="A2" s="191" t="s">
        <v>62</v>
      </c>
      <c r="B2" s="191"/>
      <c r="C2" s="191"/>
      <c r="D2" s="191"/>
      <c r="E2" s="191"/>
      <c r="F2" s="191"/>
    </row>
    <row r="3" spans="1:7" ht="55.5" customHeight="1">
      <c r="A3" s="192" t="s">
        <v>956</v>
      </c>
      <c r="B3" s="192"/>
      <c r="C3" s="192"/>
      <c r="D3" s="192"/>
      <c r="E3" s="192"/>
      <c r="F3" s="192"/>
    </row>
    <row r="4" spans="1:7" ht="35.4">
      <c r="A4" s="3" t="s">
        <v>957</v>
      </c>
      <c r="B4" s="3" t="s">
        <v>958</v>
      </c>
      <c r="C4" s="4" t="s">
        <v>959</v>
      </c>
      <c r="D4" s="4" t="s">
        <v>960</v>
      </c>
      <c r="E4" s="4" t="s">
        <v>961</v>
      </c>
      <c r="F4" s="3" t="s">
        <v>962</v>
      </c>
    </row>
    <row r="5" spans="1:7">
      <c r="A5" s="5"/>
      <c r="B5" s="5"/>
      <c r="C5" s="6" t="s">
        <v>27</v>
      </c>
      <c r="D5" s="6" t="s">
        <v>27</v>
      </c>
      <c r="E5" s="6" t="s">
        <v>27</v>
      </c>
      <c r="F5" s="6" t="s">
        <v>27</v>
      </c>
    </row>
    <row r="6" spans="1:7">
      <c r="A6" s="5">
        <v>1</v>
      </c>
      <c r="B6" s="5" t="s">
        <v>86</v>
      </c>
      <c r="C6" s="5" t="s">
        <v>132</v>
      </c>
      <c r="D6" s="7">
        <v>2820935.45</v>
      </c>
      <c r="E6" s="7">
        <v>382807.9902</v>
      </c>
      <c r="F6" s="8">
        <f>D6+E6</f>
        <v>3203743.4402000001</v>
      </c>
      <c r="G6" s="9"/>
    </row>
    <row r="7" spans="1:7">
      <c r="A7" s="5">
        <v>2</v>
      </c>
      <c r="B7" s="5" t="s">
        <v>86</v>
      </c>
      <c r="C7" s="5" t="s">
        <v>134</v>
      </c>
      <c r="D7" s="7">
        <v>4706363.3099999996</v>
      </c>
      <c r="E7" s="7">
        <v>638665.26300000004</v>
      </c>
      <c r="F7" s="8">
        <f t="shared" ref="F7:F70" si="0">D7+E7</f>
        <v>5345028.5729999999</v>
      </c>
      <c r="G7" s="10"/>
    </row>
    <row r="8" spans="1:7">
      <c r="A8" s="5">
        <v>3</v>
      </c>
      <c r="B8" s="5" t="s">
        <v>86</v>
      </c>
      <c r="C8" s="5" t="s">
        <v>136</v>
      </c>
      <c r="D8" s="7">
        <v>3311444.76</v>
      </c>
      <c r="E8" s="7">
        <v>449371.3296</v>
      </c>
      <c r="F8" s="8">
        <f t="shared" si="0"/>
        <v>3760816.0895999996</v>
      </c>
    </row>
    <row r="9" spans="1:7">
      <c r="A9" s="5">
        <v>4</v>
      </c>
      <c r="B9" s="5" t="s">
        <v>86</v>
      </c>
      <c r="C9" s="5" t="s">
        <v>138</v>
      </c>
      <c r="D9" s="7">
        <v>3374003.56</v>
      </c>
      <c r="E9" s="7">
        <v>457860.71519999998</v>
      </c>
      <c r="F9" s="8">
        <f t="shared" si="0"/>
        <v>3831864.2752</v>
      </c>
    </row>
    <row r="10" spans="1:7">
      <c r="A10" s="5">
        <v>5</v>
      </c>
      <c r="B10" s="5" t="s">
        <v>86</v>
      </c>
      <c r="C10" s="5" t="s">
        <v>140</v>
      </c>
      <c r="D10" s="7">
        <v>3071004.04</v>
      </c>
      <c r="E10" s="7">
        <v>416742.92340000003</v>
      </c>
      <c r="F10" s="8">
        <f t="shared" si="0"/>
        <v>3487746.9634000002</v>
      </c>
    </row>
    <row r="11" spans="1:7">
      <c r="A11" s="5">
        <v>6</v>
      </c>
      <c r="B11" s="5" t="s">
        <v>86</v>
      </c>
      <c r="C11" s="5" t="s">
        <v>142</v>
      </c>
      <c r="D11" s="7">
        <v>3171553.38</v>
      </c>
      <c r="E11" s="7">
        <v>430387.72019999998</v>
      </c>
      <c r="F11" s="8">
        <f t="shared" si="0"/>
        <v>3601941.1001999998</v>
      </c>
    </row>
    <row r="12" spans="1:7">
      <c r="A12" s="5">
        <v>7</v>
      </c>
      <c r="B12" s="5" t="s">
        <v>86</v>
      </c>
      <c r="C12" s="5" t="s">
        <v>143</v>
      </c>
      <c r="D12" s="7">
        <v>3077256.27</v>
      </c>
      <c r="E12" s="7">
        <v>417591.36599999998</v>
      </c>
      <c r="F12" s="8">
        <f t="shared" si="0"/>
        <v>3494847.6359999999</v>
      </c>
    </row>
    <row r="13" spans="1:7">
      <c r="A13" s="5">
        <v>8</v>
      </c>
      <c r="B13" s="5" t="s">
        <v>86</v>
      </c>
      <c r="C13" s="5" t="s">
        <v>145</v>
      </c>
      <c r="D13" s="7">
        <v>3000516.75</v>
      </c>
      <c r="E13" s="7">
        <v>407177.62109999999</v>
      </c>
      <c r="F13" s="8">
        <f t="shared" si="0"/>
        <v>3407694.3711000001</v>
      </c>
    </row>
    <row r="14" spans="1:7">
      <c r="A14" s="5">
        <v>9</v>
      </c>
      <c r="B14" s="5" t="s">
        <v>86</v>
      </c>
      <c r="C14" s="5" t="s">
        <v>147</v>
      </c>
      <c r="D14" s="7">
        <v>3237130.28</v>
      </c>
      <c r="E14" s="7">
        <v>439286.6691</v>
      </c>
      <c r="F14" s="8">
        <f t="shared" si="0"/>
        <v>3676416.9490999999</v>
      </c>
    </row>
    <row r="15" spans="1:7">
      <c r="A15" s="5">
        <v>10</v>
      </c>
      <c r="B15" s="5" t="s">
        <v>86</v>
      </c>
      <c r="C15" s="5" t="s">
        <v>149</v>
      </c>
      <c r="D15" s="7">
        <v>3285032.23</v>
      </c>
      <c r="E15" s="7">
        <v>445787.08319999999</v>
      </c>
      <c r="F15" s="8">
        <f t="shared" si="0"/>
        <v>3730819.3131999997</v>
      </c>
    </row>
    <row r="16" spans="1:7">
      <c r="A16" s="5">
        <v>11</v>
      </c>
      <c r="B16" s="5" t="s">
        <v>86</v>
      </c>
      <c r="C16" s="5" t="s">
        <v>151</v>
      </c>
      <c r="D16" s="7">
        <v>3592445.51</v>
      </c>
      <c r="E16" s="7">
        <v>487503.8334</v>
      </c>
      <c r="F16" s="8">
        <f t="shared" si="0"/>
        <v>4079949.3433999997</v>
      </c>
    </row>
    <row r="17" spans="1:6">
      <c r="A17" s="5">
        <v>12</v>
      </c>
      <c r="B17" s="5" t="s">
        <v>86</v>
      </c>
      <c r="C17" s="5" t="s">
        <v>153</v>
      </c>
      <c r="D17" s="7">
        <v>3458886.4</v>
      </c>
      <c r="E17" s="7">
        <v>469379.52870000002</v>
      </c>
      <c r="F17" s="8">
        <f t="shared" si="0"/>
        <v>3928265.9287</v>
      </c>
    </row>
    <row r="18" spans="1:6">
      <c r="A18" s="5">
        <v>13</v>
      </c>
      <c r="B18" s="5" t="s">
        <v>86</v>
      </c>
      <c r="C18" s="5" t="s">
        <v>155</v>
      </c>
      <c r="D18" s="7">
        <v>2641281.9500000002</v>
      </c>
      <c r="E18" s="7">
        <v>358428.56160000002</v>
      </c>
      <c r="F18" s="8">
        <f t="shared" si="0"/>
        <v>2999710.5116000003</v>
      </c>
    </row>
    <row r="19" spans="1:6">
      <c r="A19" s="5">
        <v>14</v>
      </c>
      <c r="B19" s="5" t="s">
        <v>86</v>
      </c>
      <c r="C19" s="5" t="s">
        <v>157</v>
      </c>
      <c r="D19" s="7">
        <v>2495650.67</v>
      </c>
      <c r="E19" s="7">
        <v>338666.03279999999</v>
      </c>
      <c r="F19" s="8">
        <f t="shared" si="0"/>
        <v>2834316.7028000001</v>
      </c>
    </row>
    <row r="20" spans="1:6">
      <c r="A20" s="5">
        <v>15</v>
      </c>
      <c r="B20" s="5" t="s">
        <v>86</v>
      </c>
      <c r="C20" s="5" t="s">
        <v>159</v>
      </c>
      <c r="D20" s="7">
        <v>2598703.36</v>
      </c>
      <c r="E20" s="7">
        <v>352650.54029999999</v>
      </c>
      <c r="F20" s="8">
        <f t="shared" si="0"/>
        <v>2951353.9002999999</v>
      </c>
    </row>
    <row r="21" spans="1:6">
      <c r="A21" s="5">
        <v>16</v>
      </c>
      <c r="B21" s="5" t="s">
        <v>86</v>
      </c>
      <c r="C21" s="5" t="s">
        <v>161</v>
      </c>
      <c r="D21" s="7">
        <v>3873828.69</v>
      </c>
      <c r="E21" s="7">
        <v>525688.23389999999</v>
      </c>
      <c r="F21" s="8">
        <f t="shared" si="0"/>
        <v>4399516.9238999998</v>
      </c>
    </row>
    <row r="22" spans="1:6">
      <c r="A22" s="5">
        <v>17</v>
      </c>
      <c r="B22" s="5" t="s">
        <v>86</v>
      </c>
      <c r="C22" s="5" t="s">
        <v>163</v>
      </c>
      <c r="D22" s="7">
        <v>3347215.23</v>
      </c>
      <c r="E22" s="7">
        <v>454225.47210000001</v>
      </c>
      <c r="F22" s="8">
        <f t="shared" si="0"/>
        <v>3801440.7020999999</v>
      </c>
    </row>
    <row r="23" spans="1:6">
      <c r="A23" s="5">
        <v>18</v>
      </c>
      <c r="B23" s="5" t="s">
        <v>87</v>
      </c>
      <c r="C23" s="5" t="s">
        <v>168</v>
      </c>
      <c r="D23" s="7">
        <v>3432678.44</v>
      </c>
      <c r="E23" s="7">
        <v>465823.04340000002</v>
      </c>
      <c r="F23" s="8">
        <f t="shared" si="0"/>
        <v>3898501.4833999998</v>
      </c>
    </row>
    <row r="24" spans="1:6">
      <c r="A24" s="5">
        <v>19</v>
      </c>
      <c r="B24" s="5" t="s">
        <v>87</v>
      </c>
      <c r="C24" s="5" t="s">
        <v>170</v>
      </c>
      <c r="D24" s="7">
        <v>4193522.66</v>
      </c>
      <c r="E24" s="7">
        <v>569071.50450000004</v>
      </c>
      <c r="F24" s="8">
        <f t="shared" si="0"/>
        <v>4762594.1645</v>
      </c>
    </row>
    <row r="25" spans="1:6">
      <c r="A25" s="5">
        <v>20</v>
      </c>
      <c r="B25" s="5" t="s">
        <v>87</v>
      </c>
      <c r="C25" s="5" t="s">
        <v>171</v>
      </c>
      <c r="D25" s="7">
        <v>3570785.74</v>
      </c>
      <c r="E25" s="7">
        <v>484564.54920000001</v>
      </c>
      <c r="F25" s="8">
        <f t="shared" si="0"/>
        <v>4055350.2892000005</v>
      </c>
    </row>
    <row r="26" spans="1:6">
      <c r="A26" s="5">
        <v>21</v>
      </c>
      <c r="B26" s="5" t="s">
        <v>87</v>
      </c>
      <c r="C26" s="5" t="s">
        <v>173</v>
      </c>
      <c r="D26" s="7">
        <v>3126274.37</v>
      </c>
      <c r="E26" s="7">
        <v>424243.24469999998</v>
      </c>
      <c r="F26" s="8">
        <f t="shared" si="0"/>
        <v>3550517.6147000003</v>
      </c>
    </row>
    <row r="27" spans="1:6">
      <c r="A27" s="5">
        <v>22</v>
      </c>
      <c r="B27" s="5" t="s">
        <v>87</v>
      </c>
      <c r="C27" s="5" t="s">
        <v>175</v>
      </c>
      <c r="D27" s="7">
        <v>3093560.52</v>
      </c>
      <c r="E27" s="7">
        <v>419803.8933</v>
      </c>
      <c r="F27" s="8">
        <f t="shared" si="0"/>
        <v>3513364.4133000001</v>
      </c>
    </row>
    <row r="28" spans="1:6">
      <c r="A28" s="5">
        <v>23</v>
      </c>
      <c r="B28" s="5" t="s">
        <v>87</v>
      </c>
      <c r="C28" s="5" t="s">
        <v>177</v>
      </c>
      <c r="D28" s="7">
        <v>3307461.98</v>
      </c>
      <c r="E28" s="7">
        <v>448830.85590000002</v>
      </c>
      <c r="F28" s="8">
        <f t="shared" si="0"/>
        <v>3756292.8358999998</v>
      </c>
    </row>
    <row r="29" spans="1:6">
      <c r="A29" s="5">
        <v>24</v>
      </c>
      <c r="B29" s="5" t="s">
        <v>87</v>
      </c>
      <c r="C29" s="5" t="s">
        <v>179</v>
      </c>
      <c r="D29" s="7">
        <v>3602619.09</v>
      </c>
      <c r="E29" s="7">
        <v>488884.41389999999</v>
      </c>
      <c r="F29" s="8">
        <f t="shared" si="0"/>
        <v>4091503.5038999999</v>
      </c>
    </row>
    <row r="30" spans="1:6">
      <c r="A30" s="5">
        <v>25</v>
      </c>
      <c r="B30" s="5" t="s">
        <v>87</v>
      </c>
      <c r="C30" s="5" t="s">
        <v>181</v>
      </c>
      <c r="D30" s="7">
        <v>3768640.1</v>
      </c>
      <c r="E30" s="7">
        <v>511413.87959999999</v>
      </c>
      <c r="F30" s="8">
        <f t="shared" si="0"/>
        <v>4280053.9796000002</v>
      </c>
    </row>
    <row r="31" spans="1:6">
      <c r="A31" s="5">
        <v>26</v>
      </c>
      <c r="B31" s="5" t="s">
        <v>87</v>
      </c>
      <c r="C31" s="5" t="s">
        <v>183</v>
      </c>
      <c r="D31" s="7">
        <v>3276645.06</v>
      </c>
      <c r="E31" s="7">
        <v>444648.92310000001</v>
      </c>
      <c r="F31" s="8">
        <f t="shared" si="0"/>
        <v>3721293.9830999998</v>
      </c>
    </row>
    <row r="32" spans="1:6">
      <c r="A32" s="5">
        <v>27</v>
      </c>
      <c r="B32" s="5" t="s">
        <v>87</v>
      </c>
      <c r="C32" s="5" t="s">
        <v>185</v>
      </c>
      <c r="D32" s="7">
        <v>2933804.74</v>
      </c>
      <c r="E32" s="7">
        <v>398124.63510000001</v>
      </c>
      <c r="F32" s="8">
        <f t="shared" si="0"/>
        <v>3331929.3751000003</v>
      </c>
    </row>
    <row r="33" spans="1:6">
      <c r="A33" s="5">
        <v>28</v>
      </c>
      <c r="B33" s="5" t="s">
        <v>87</v>
      </c>
      <c r="C33" s="5" t="s">
        <v>187</v>
      </c>
      <c r="D33" s="7">
        <v>2981401.61</v>
      </c>
      <c r="E33" s="7">
        <v>404583.64980000001</v>
      </c>
      <c r="F33" s="8">
        <f t="shared" si="0"/>
        <v>3385985.2598000001</v>
      </c>
    </row>
    <row r="34" spans="1:6">
      <c r="A34" s="5">
        <v>29</v>
      </c>
      <c r="B34" s="5" t="s">
        <v>87</v>
      </c>
      <c r="C34" s="5" t="s">
        <v>189</v>
      </c>
      <c r="D34" s="7">
        <v>2918984.11</v>
      </c>
      <c r="E34" s="7">
        <v>396113.4387</v>
      </c>
      <c r="F34" s="8">
        <f t="shared" si="0"/>
        <v>3315097.5486999997</v>
      </c>
    </row>
    <row r="35" spans="1:6">
      <c r="A35" s="5">
        <v>30</v>
      </c>
      <c r="B35" s="5" t="s">
        <v>87</v>
      </c>
      <c r="C35" s="5" t="s">
        <v>191</v>
      </c>
      <c r="D35" s="7">
        <v>3384624.83</v>
      </c>
      <c r="E35" s="7">
        <v>459302.04810000001</v>
      </c>
      <c r="F35" s="8">
        <f t="shared" si="0"/>
        <v>3843926.8781000003</v>
      </c>
    </row>
    <row r="36" spans="1:6">
      <c r="A36" s="5">
        <v>31</v>
      </c>
      <c r="B36" s="5" t="s">
        <v>87</v>
      </c>
      <c r="C36" s="5" t="s">
        <v>193</v>
      </c>
      <c r="D36" s="7">
        <v>3281193.33</v>
      </c>
      <c r="E36" s="7">
        <v>445266.13439999998</v>
      </c>
      <c r="F36" s="8">
        <f t="shared" si="0"/>
        <v>3726459.4643999999</v>
      </c>
    </row>
    <row r="37" spans="1:6">
      <c r="A37" s="5">
        <v>32</v>
      </c>
      <c r="B37" s="5" t="s">
        <v>87</v>
      </c>
      <c r="C37" s="5" t="s">
        <v>195</v>
      </c>
      <c r="D37" s="7">
        <v>3131047.92</v>
      </c>
      <c r="E37" s="7">
        <v>424891.02720000001</v>
      </c>
      <c r="F37" s="8">
        <f t="shared" si="0"/>
        <v>3555938.9471999998</v>
      </c>
    </row>
    <row r="38" spans="1:6">
      <c r="A38" s="5">
        <v>33</v>
      </c>
      <c r="B38" s="5" t="s">
        <v>87</v>
      </c>
      <c r="C38" s="5" t="s">
        <v>197</v>
      </c>
      <c r="D38" s="7">
        <v>2916962.44</v>
      </c>
      <c r="E38" s="7">
        <v>395839.09350000002</v>
      </c>
      <c r="F38" s="8">
        <f t="shared" si="0"/>
        <v>3312801.5334999999</v>
      </c>
    </row>
    <row r="39" spans="1:6">
      <c r="A39" s="5">
        <v>34</v>
      </c>
      <c r="B39" s="5" t="s">
        <v>87</v>
      </c>
      <c r="C39" s="5" t="s">
        <v>199</v>
      </c>
      <c r="D39" s="7">
        <v>2772155.72</v>
      </c>
      <c r="E39" s="7">
        <v>376188.45929999999</v>
      </c>
      <c r="F39" s="8">
        <f t="shared" si="0"/>
        <v>3148344.1793</v>
      </c>
    </row>
    <row r="40" spans="1:6">
      <c r="A40" s="5">
        <v>35</v>
      </c>
      <c r="B40" s="5" t="s">
        <v>87</v>
      </c>
      <c r="C40" s="5" t="s">
        <v>201</v>
      </c>
      <c r="D40" s="7">
        <v>3140396.06</v>
      </c>
      <c r="E40" s="7">
        <v>426159.59370000003</v>
      </c>
      <c r="F40" s="8">
        <f t="shared" si="0"/>
        <v>3566555.6537000001</v>
      </c>
    </row>
    <row r="41" spans="1:6">
      <c r="A41" s="5">
        <v>36</v>
      </c>
      <c r="B41" s="5" t="s">
        <v>87</v>
      </c>
      <c r="C41" s="5" t="s">
        <v>203</v>
      </c>
      <c r="D41" s="7">
        <v>3952872.76</v>
      </c>
      <c r="E41" s="7">
        <v>536414.71200000006</v>
      </c>
      <c r="F41" s="8">
        <f t="shared" si="0"/>
        <v>4489287.4720000001</v>
      </c>
    </row>
    <row r="42" spans="1:6">
      <c r="A42" s="5">
        <v>37</v>
      </c>
      <c r="B42" s="5" t="s">
        <v>87</v>
      </c>
      <c r="C42" s="5" t="s">
        <v>205</v>
      </c>
      <c r="D42" s="7">
        <v>3386745.73</v>
      </c>
      <c r="E42" s="7">
        <v>459589.85940000002</v>
      </c>
      <c r="F42" s="8">
        <f t="shared" si="0"/>
        <v>3846335.5893999999</v>
      </c>
    </row>
    <row r="43" spans="1:6">
      <c r="A43" s="5">
        <v>38</v>
      </c>
      <c r="B43" s="5" t="s">
        <v>87</v>
      </c>
      <c r="C43" s="5" t="s">
        <v>207</v>
      </c>
      <c r="D43" s="7">
        <v>3282012.13</v>
      </c>
      <c r="E43" s="7">
        <v>445377.24810000003</v>
      </c>
      <c r="F43" s="8">
        <f t="shared" si="0"/>
        <v>3727389.3780999999</v>
      </c>
    </row>
    <row r="44" spans="1:6">
      <c r="A44" s="5">
        <v>39</v>
      </c>
      <c r="B44" s="5" t="s">
        <v>88</v>
      </c>
      <c r="C44" s="5" t="s">
        <v>212</v>
      </c>
      <c r="D44" s="7">
        <v>3151507.52</v>
      </c>
      <c r="E44" s="7">
        <v>427667.44650000002</v>
      </c>
      <c r="F44" s="8">
        <f t="shared" si="0"/>
        <v>3579174.9665000001</v>
      </c>
    </row>
    <row r="45" spans="1:6">
      <c r="A45" s="5">
        <v>40</v>
      </c>
      <c r="B45" s="5" t="s">
        <v>88</v>
      </c>
      <c r="C45" s="5" t="s">
        <v>213</v>
      </c>
      <c r="D45" s="7">
        <v>2460692.2799999998</v>
      </c>
      <c r="E45" s="7">
        <v>333922.092</v>
      </c>
      <c r="F45" s="8">
        <f t="shared" si="0"/>
        <v>2794614.372</v>
      </c>
    </row>
    <row r="46" spans="1:6">
      <c r="A46" s="5">
        <v>41</v>
      </c>
      <c r="B46" s="5" t="s">
        <v>88</v>
      </c>
      <c r="C46" s="5" t="s">
        <v>215</v>
      </c>
      <c r="D46" s="7">
        <v>3248810.91</v>
      </c>
      <c r="E46" s="7">
        <v>440871.76020000002</v>
      </c>
      <c r="F46" s="8">
        <f t="shared" si="0"/>
        <v>3689682.6702000001</v>
      </c>
    </row>
    <row r="47" spans="1:6">
      <c r="A47" s="5">
        <v>42</v>
      </c>
      <c r="B47" s="5" t="s">
        <v>88</v>
      </c>
      <c r="C47" s="5" t="s">
        <v>217</v>
      </c>
      <c r="D47" s="7">
        <v>2490582.58</v>
      </c>
      <c r="E47" s="7">
        <v>337978.27980000002</v>
      </c>
      <c r="F47" s="8">
        <f t="shared" si="0"/>
        <v>2828560.8598000002</v>
      </c>
    </row>
    <row r="48" spans="1:6">
      <c r="A48" s="5">
        <v>43</v>
      </c>
      <c r="B48" s="5" t="s">
        <v>88</v>
      </c>
      <c r="C48" s="5" t="s">
        <v>219</v>
      </c>
      <c r="D48" s="7">
        <v>3346934.01</v>
      </c>
      <c r="E48" s="7">
        <v>454187.31030000001</v>
      </c>
      <c r="F48" s="8">
        <f t="shared" si="0"/>
        <v>3801121.3202999998</v>
      </c>
    </row>
    <row r="49" spans="1:6">
      <c r="A49" s="5">
        <v>44</v>
      </c>
      <c r="B49" s="5" t="s">
        <v>88</v>
      </c>
      <c r="C49" s="5" t="s">
        <v>221</v>
      </c>
      <c r="D49" s="7">
        <v>2917230.02</v>
      </c>
      <c r="E49" s="7">
        <v>395875.40370000002</v>
      </c>
      <c r="F49" s="8">
        <f t="shared" si="0"/>
        <v>3313105.4237000002</v>
      </c>
    </row>
    <row r="50" spans="1:6">
      <c r="A50" s="5">
        <v>45</v>
      </c>
      <c r="B50" s="5" t="s">
        <v>88</v>
      </c>
      <c r="C50" s="5" t="s">
        <v>223</v>
      </c>
      <c r="D50" s="7">
        <v>3308646.92</v>
      </c>
      <c r="E50" s="7">
        <v>448991.6556</v>
      </c>
      <c r="F50" s="8">
        <f t="shared" si="0"/>
        <v>3757638.5756000001</v>
      </c>
    </row>
    <row r="51" spans="1:6">
      <c r="A51" s="5">
        <v>46</v>
      </c>
      <c r="B51" s="5" t="s">
        <v>88</v>
      </c>
      <c r="C51" s="5" t="s">
        <v>225</v>
      </c>
      <c r="D51" s="7">
        <v>2651050.23</v>
      </c>
      <c r="E51" s="7">
        <v>359754.141</v>
      </c>
      <c r="F51" s="8">
        <f t="shared" si="0"/>
        <v>3010804.3709999998</v>
      </c>
    </row>
    <row r="52" spans="1:6">
      <c r="A52" s="5">
        <v>47</v>
      </c>
      <c r="B52" s="5" t="s">
        <v>88</v>
      </c>
      <c r="C52" s="5" t="s">
        <v>227</v>
      </c>
      <c r="D52" s="7">
        <v>3076635.52</v>
      </c>
      <c r="E52" s="7">
        <v>417507.12839999999</v>
      </c>
      <c r="F52" s="8">
        <f t="shared" si="0"/>
        <v>3494142.6483999998</v>
      </c>
    </row>
    <row r="53" spans="1:6">
      <c r="A53" s="5">
        <v>48</v>
      </c>
      <c r="B53" s="5" t="s">
        <v>88</v>
      </c>
      <c r="C53" s="5" t="s">
        <v>229</v>
      </c>
      <c r="D53" s="7">
        <v>3347237.01</v>
      </c>
      <c r="E53" s="7">
        <v>454228.42739999999</v>
      </c>
      <c r="F53" s="8">
        <f t="shared" si="0"/>
        <v>3801465.4373999997</v>
      </c>
    </row>
    <row r="54" spans="1:6">
      <c r="A54" s="5">
        <v>49</v>
      </c>
      <c r="B54" s="5" t="s">
        <v>88</v>
      </c>
      <c r="C54" s="5" t="s">
        <v>231</v>
      </c>
      <c r="D54" s="7">
        <v>2576126.29</v>
      </c>
      <c r="E54" s="7">
        <v>349586.77559999999</v>
      </c>
      <c r="F54" s="8">
        <f t="shared" si="0"/>
        <v>2925713.0655999999</v>
      </c>
    </row>
    <row r="55" spans="1:6">
      <c r="A55" s="5">
        <v>50</v>
      </c>
      <c r="B55" s="5" t="s">
        <v>88</v>
      </c>
      <c r="C55" s="5" t="s">
        <v>233</v>
      </c>
      <c r="D55" s="7">
        <v>3047094.49</v>
      </c>
      <c r="E55" s="7">
        <v>413498.337</v>
      </c>
      <c r="F55" s="8">
        <f t="shared" si="0"/>
        <v>3460592.827</v>
      </c>
    </row>
    <row r="56" spans="1:6">
      <c r="A56" s="5">
        <v>51</v>
      </c>
      <c r="B56" s="5" t="s">
        <v>88</v>
      </c>
      <c r="C56" s="5" t="s">
        <v>235</v>
      </c>
      <c r="D56" s="7">
        <v>3047953.59</v>
      </c>
      <c r="E56" s="7">
        <v>413614.92</v>
      </c>
      <c r="F56" s="8">
        <f t="shared" si="0"/>
        <v>3461568.51</v>
      </c>
    </row>
    <row r="57" spans="1:6">
      <c r="A57" s="5">
        <v>52</v>
      </c>
      <c r="B57" s="5" t="s">
        <v>88</v>
      </c>
      <c r="C57" s="5" t="s">
        <v>237</v>
      </c>
      <c r="D57" s="7">
        <v>3143510.72</v>
      </c>
      <c r="E57" s="7">
        <v>426582.26040000003</v>
      </c>
      <c r="F57" s="8">
        <f t="shared" si="0"/>
        <v>3570092.9804000002</v>
      </c>
    </row>
    <row r="58" spans="1:6">
      <c r="A58" s="5">
        <v>53</v>
      </c>
      <c r="B58" s="5" t="s">
        <v>88</v>
      </c>
      <c r="C58" s="5" t="s">
        <v>239</v>
      </c>
      <c r="D58" s="7">
        <v>2871905.1</v>
      </c>
      <c r="E58" s="7">
        <v>389724.69959999999</v>
      </c>
      <c r="F58" s="8">
        <f t="shared" si="0"/>
        <v>3261629.7996</v>
      </c>
    </row>
    <row r="59" spans="1:6">
      <c r="A59" s="5">
        <v>54</v>
      </c>
      <c r="B59" s="5" t="s">
        <v>88</v>
      </c>
      <c r="C59" s="5" t="s">
        <v>241</v>
      </c>
      <c r="D59" s="7">
        <v>2932359.78</v>
      </c>
      <c r="E59" s="7">
        <v>397928.55089999997</v>
      </c>
      <c r="F59" s="8">
        <f t="shared" si="0"/>
        <v>3330288.3308999999</v>
      </c>
    </row>
    <row r="60" spans="1:6">
      <c r="A60" s="5">
        <v>55</v>
      </c>
      <c r="B60" s="5" t="s">
        <v>88</v>
      </c>
      <c r="C60" s="5" t="s">
        <v>243</v>
      </c>
      <c r="D60" s="7">
        <v>2737183.55</v>
      </c>
      <c r="E60" s="7">
        <v>371442.6483</v>
      </c>
      <c r="F60" s="8">
        <f t="shared" si="0"/>
        <v>3108626.1982999998</v>
      </c>
    </row>
    <row r="61" spans="1:6">
      <c r="A61" s="5">
        <v>56</v>
      </c>
      <c r="B61" s="5" t="s">
        <v>88</v>
      </c>
      <c r="C61" s="5" t="s">
        <v>245</v>
      </c>
      <c r="D61" s="7">
        <v>3400689.43</v>
      </c>
      <c r="E61" s="7">
        <v>461482.05450000003</v>
      </c>
      <c r="F61" s="8">
        <f t="shared" si="0"/>
        <v>3862171.4845000003</v>
      </c>
    </row>
    <row r="62" spans="1:6">
      <c r="A62" s="5">
        <v>57</v>
      </c>
      <c r="B62" s="5" t="s">
        <v>88</v>
      </c>
      <c r="C62" s="5" t="s">
        <v>247</v>
      </c>
      <c r="D62" s="7">
        <v>2837623.54</v>
      </c>
      <c r="E62" s="7">
        <v>385072.60649999999</v>
      </c>
      <c r="F62" s="8">
        <f t="shared" si="0"/>
        <v>3222696.1464999998</v>
      </c>
    </row>
    <row r="63" spans="1:6">
      <c r="A63" s="5">
        <v>58</v>
      </c>
      <c r="B63" s="5" t="s">
        <v>88</v>
      </c>
      <c r="C63" s="5" t="s">
        <v>249</v>
      </c>
      <c r="D63" s="7">
        <v>2985653.09</v>
      </c>
      <c r="E63" s="7">
        <v>405160.58610000001</v>
      </c>
      <c r="F63" s="8">
        <f t="shared" si="0"/>
        <v>3390813.6760999998</v>
      </c>
    </row>
    <row r="64" spans="1:6">
      <c r="A64" s="5">
        <v>59</v>
      </c>
      <c r="B64" s="5" t="s">
        <v>88</v>
      </c>
      <c r="C64" s="5" t="s">
        <v>251</v>
      </c>
      <c r="D64" s="7">
        <v>3105512.86</v>
      </c>
      <c r="E64" s="7">
        <v>421425.85649999999</v>
      </c>
      <c r="F64" s="8">
        <f t="shared" si="0"/>
        <v>3526938.7165000001</v>
      </c>
    </row>
    <row r="65" spans="1:6">
      <c r="A65" s="5">
        <v>60</v>
      </c>
      <c r="B65" s="5" t="s">
        <v>88</v>
      </c>
      <c r="C65" s="5" t="s">
        <v>253</v>
      </c>
      <c r="D65" s="7">
        <v>2669269.59</v>
      </c>
      <c r="E65" s="7">
        <v>362226.55379999999</v>
      </c>
      <c r="F65" s="8">
        <f t="shared" si="0"/>
        <v>3031496.1437999997</v>
      </c>
    </row>
    <row r="66" spans="1:6">
      <c r="A66" s="5">
        <v>61</v>
      </c>
      <c r="B66" s="5" t="s">
        <v>88</v>
      </c>
      <c r="C66" s="5" t="s">
        <v>255</v>
      </c>
      <c r="D66" s="7">
        <v>2787236.71</v>
      </c>
      <c r="E66" s="7">
        <v>378234.98700000002</v>
      </c>
      <c r="F66" s="8">
        <f t="shared" si="0"/>
        <v>3165471.6970000002</v>
      </c>
    </row>
    <row r="67" spans="1:6">
      <c r="A67" s="5">
        <v>62</v>
      </c>
      <c r="B67" s="5" t="s">
        <v>88</v>
      </c>
      <c r="C67" s="5" t="s">
        <v>257</v>
      </c>
      <c r="D67" s="7">
        <v>2854914.29</v>
      </c>
      <c r="E67" s="7">
        <v>387419.00339999999</v>
      </c>
      <c r="F67" s="8">
        <f t="shared" si="0"/>
        <v>3242333.2933999998</v>
      </c>
    </row>
    <row r="68" spans="1:6">
      <c r="A68" s="5">
        <v>63</v>
      </c>
      <c r="B68" s="5" t="s">
        <v>88</v>
      </c>
      <c r="C68" s="5" t="s">
        <v>259</v>
      </c>
      <c r="D68" s="7">
        <v>3363721.47</v>
      </c>
      <c r="E68" s="7">
        <v>456465.40950000001</v>
      </c>
      <c r="F68" s="8">
        <f t="shared" si="0"/>
        <v>3820186.8795000003</v>
      </c>
    </row>
    <row r="69" spans="1:6">
      <c r="A69" s="5">
        <v>64</v>
      </c>
      <c r="B69" s="5" t="s">
        <v>88</v>
      </c>
      <c r="C69" s="5" t="s">
        <v>261</v>
      </c>
      <c r="D69" s="7">
        <v>2505658.69</v>
      </c>
      <c r="E69" s="7">
        <v>340024.14569999999</v>
      </c>
      <c r="F69" s="8">
        <f t="shared" si="0"/>
        <v>2845682.8356999997</v>
      </c>
    </row>
    <row r="70" spans="1:6">
      <c r="A70" s="5">
        <v>65</v>
      </c>
      <c r="B70" s="5" t="s">
        <v>88</v>
      </c>
      <c r="C70" s="5" t="s">
        <v>263</v>
      </c>
      <c r="D70" s="7">
        <v>3074463.67</v>
      </c>
      <c r="E70" s="7">
        <v>417212.40360000002</v>
      </c>
      <c r="F70" s="8">
        <f t="shared" si="0"/>
        <v>3491676.0735999998</v>
      </c>
    </row>
    <row r="71" spans="1:6">
      <c r="A71" s="5">
        <v>66</v>
      </c>
      <c r="B71" s="5" t="s">
        <v>88</v>
      </c>
      <c r="C71" s="5" t="s">
        <v>265</v>
      </c>
      <c r="D71" s="7">
        <v>2506550.98</v>
      </c>
      <c r="E71" s="7">
        <v>340145.23229999997</v>
      </c>
      <c r="F71" s="8">
        <f t="shared" ref="F71:F134" si="1">D71+E71</f>
        <v>2846696.2122999998</v>
      </c>
    </row>
    <row r="72" spans="1:6">
      <c r="A72" s="5">
        <v>67</v>
      </c>
      <c r="B72" s="5" t="s">
        <v>88</v>
      </c>
      <c r="C72" s="5" t="s">
        <v>267</v>
      </c>
      <c r="D72" s="7">
        <v>3268944.87</v>
      </c>
      <c r="E72" s="7">
        <v>443603.9889</v>
      </c>
      <c r="F72" s="8">
        <f t="shared" si="1"/>
        <v>3712548.8589000003</v>
      </c>
    </row>
    <row r="73" spans="1:6">
      <c r="A73" s="5">
        <v>68</v>
      </c>
      <c r="B73" s="5" t="s">
        <v>88</v>
      </c>
      <c r="C73" s="5" t="s">
        <v>269</v>
      </c>
      <c r="D73" s="7">
        <v>2704890.96</v>
      </c>
      <c r="E73" s="7">
        <v>367060.46279999998</v>
      </c>
      <c r="F73" s="8">
        <f t="shared" si="1"/>
        <v>3071951.4227999998</v>
      </c>
    </row>
    <row r="74" spans="1:6">
      <c r="A74" s="5">
        <v>69</v>
      </c>
      <c r="B74" s="5" t="s">
        <v>88</v>
      </c>
      <c r="C74" s="5" t="s">
        <v>271</v>
      </c>
      <c r="D74" s="7">
        <v>4088574.58</v>
      </c>
      <c r="E74" s="7">
        <v>554829.78870000003</v>
      </c>
      <c r="F74" s="8">
        <f t="shared" si="1"/>
        <v>4643404.3687000005</v>
      </c>
    </row>
    <row r="75" spans="1:6">
      <c r="A75" s="5">
        <v>70</v>
      </c>
      <c r="B75" s="5" t="s">
        <v>89</v>
      </c>
      <c r="C75" s="5" t="s">
        <v>276</v>
      </c>
      <c r="D75" s="7">
        <v>4598737.57</v>
      </c>
      <c r="E75" s="7">
        <v>624060.18180000002</v>
      </c>
      <c r="F75" s="8">
        <f t="shared" si="1"/>
        <v>5222797.7518000007</v>
      </c>
    </row>
    <row r="76" spans="1:6">
      <c r="A76" s="5">
        <v>71</v>
      </c>
      <c r="B76" s="5" t="s">
        <v>89</v>
      </c>
      <c r="C76" s="5" t="s">
        <v>278</v>
      </c>
      <c r="D76" s="7">
        <v>3024391.56</v>
      </c>
      <c r="E76" s="7">
        <v>410417.49329999997</v>
      </c>
      <c r="F76" s="8">
        <f t="shared" si="1"/>
        <v>3434809.0532999998</v>
      </c>
    </row>
    <row r="77" spans="1:6">
      <c r="A77" s="5">
        <v>72</v>
      </c>
      <c r="B77" s="5" t="s">
        <v>89</v>
      </c>
      <c r="C77" s="5" t="s">
        <v>280</v>
      </c>
      <c r="D77" s="7">
        <v>3111243.64</v>
      </c>
      <c r="E77" s="7">
        <v>422203.53779999999</v>
      </c>
      <c r="F77" s="8">
        <f t="shared" si="1"/>
        <v>3533447.1778000002</v>
      </c>
    </row>
    <row r="78" spans="1:6">
      <c r="A78" s="5">
        <v>73</v>
      </c>
      <c r="B78" s="5" t="s">
        <v>89</v>
      </c>
      <c r="C78" s="5" t="s">
        <v>282</v>
      </c>
      <c r="D78" s="7">
        <v>3760544.91</v>
      </c>
      <c r="E78" s="7">
        <v>510315.34169999999</v>
      </c>
      <c r="F78" s="8">
        <f t="shared" si="1"/>
        <v>4270860.2516999999</v>
      </c>
    </row>
    <row r="79" spans="1:6">
      <c r="A79" s="5">
        <v>74</v>
      </c>
      <c r="B79" s="5" t="s">
        <v>89</v>
      </c>
      <c r="C79" s="5" t="s">
        <v>284</v>
      </c>
      <c r="D79" s="7">
        <v>2856011.51</v>
      </c>
      <c r="E79" s="7">
        <v>387567.89970000001</v>
      </c>
      <c r="F79" s="8">
        <f t="shared" si="1"/>
        <v>3243579.4096999997</v>
      </c>
    </row>
    <row r="80" spans="1:6">
      <c r="A80" s="5">
        <v>75</v>
      </c>
      <c r="B80" s="5" t="s">
        <v>89</v>
      </c>
      <c r="C80" s="5" t="s">
        <v>286</v>
      </c>
      <c r="D80" s="7">
        <v>3287906.11</v>
      </c>
      <c r="E80" s="7">
        <v>446177.07569999999</v>
      </c>
      <c r="F80" s="8">
        <f t="shared" si="1"/>
        <v>3734083.1856999998</v>
      </c>
    </row>
    <row r="81" spans="1:6">
      <c r="A81" s="5">
        <v>76</v>
      </c>
      <c r="B81" s="5" t="s">
        <v>89</v>
      </c>
      <c r="C81" s="5" t="s">
        <v>288</v>
      </c>
      <c r="D81" s="7">
        <v>3047147.25</v>
      </c>
      <c r="E81" s="7">
        <v>413505.49709999998</v>
      </c>
      <c r="F81" s="8">
        <f t="shared" si="1"/>
        <v>3460652.7470999998</v>
      </c>
    </row>
    <row r="82" spans="1:6">
      <c r="A82" s="5">
        <v>77</v>
      </c>
      <c r="B82" s="5" t="s">
        <v>89</v>
      </c>
      <c r="C82" s="5" t="s">
        <v>290</v>
      </c>
      <c r="D82" s="7">
        <v>2724528.26</v>
      </c>
      <c r="E82" s="7">
        <v>369725.29379999998</v>
      </c>
      <c r="F82" s="8">
        <f t="shared" si="1"/>
        <v>3094253.5537999999</v>
      </c>
    </row>
    <row r="83" spans="1:6">
      <c r="A83" s="5">
        <v>78</v>
      </c>
      <c r="B83" s="5" t="s">
        <v>89</v>
      </c>
      <c r="C83" s="5" t="s">
        <v>292</v>
      </c>
      <c r="D83" s="7">
        <v>3026099.35</v>
      </c>
      <c r="E83" s="7">
        <v>410649.2451</v>
      </c>
      <c r="F83" s="8">
        <f t="shared" si="1"/>
        <v>3436748.5951</v>
      </c>
    </row>
    <row r="84" spans="1:6">
      <c r="A84" s="5">
        <v>79</v>
      </c>
      <c r="B84" s="5" t="s">
        <v>89</v>
      </c>
      <c r="C84" s="5" t="s">
        <v>294</v>
      </c>
      <c r="D84" s="7">
        <v>4787398.2699999996</v>
      </c>
      <c r="E84" s="7">
        <v>649661.90910000005</v>
      </c>
      <c r="F84" s="8">
        <f t="shared" si="1"/>
        <v>5437060.1790999994</v>
      </c>
    </row>
    <row r="85" spans="1:6">
      <c r="A85" s="5">
        <v>80</v>
      </c>
      <c r="B85" s="5" t="s">
        <v>89</v>
      </c>
      <c r="C85" s="5" t="s">
        <v>296</v>
      </c>
      <c r="D85" s="7">
        <v>3327247.58</v>
      </c>
      <c r="E85" s="7">
        <v>451515.8112</v>
      </c>
      <c r="F85" s="8">
        <f t="shared" si="1"/>
        <v>3778763.3912</v>
      </c>
    </row>
    <row r="86" spans="1:6">
      <c r="A86" s="5">
        <v>81</v>
      </c>
      <c r="B86" s="5" t="s">
        <v>89</v>
      </c>
      <c r="C86" s="5" t="s">
        <v>298</v>
      </c>
      <c r="D86" s="7">
        <v>4067894.22</v>
      </c>
      <c r="E86" s="7">
        <v>552023.41200000001</v>
      </c>
      <c r="F86" s="8">
        <f t="shared" si="1"/>
        <v>4619917.6320000002</v>
      </c>
    </row>
    <row r="87" spans="1:6">
      <c r="A87" s="5">
        <v>82</v>
      </c>
      <c r="B87" s="5" t="s">
        <v>89</v>
      </c>
      <c r="C87" s="5" t="s">
        <v>300</v>
      </c>
      <c r="D87" s="7">
        <v>2988863.95</v>
      </c>
      <c r="E87" s="7">
        <v>405596.3076</v>
      </c>
      <c r="F87" s="8">
        <f t="shared" si="1"/>
        <v>3394460.2576000001</v>
      </c>
    </row>
    <row r="88" spans="1:6">
      <c r="A88" s="5">
        <v>83</v>
      </c>
      <c r="B88" s="5" t="s">
        <v>89</v>
      </c>
      <c r="C88" s="5" t="s">
        <v>302</v>
      </c>
      <c r="D88" s="7">
        <v>2963476.39</v>
      </c>
      <c r="E88" s="7">
        <v>402151.15230000002</v>
      </c>
      <c r="F88" s="8">
        <f t="shared" si="1"/>
        <v>3365627.5423000003</v>
      </c>
    </row>
    <row r="89" spans="1:6">
      <c r="A89" s="5">
        <v>84</v>
      </c>
      <c r="B89" s="5" t="s">
        <v>89</v>
      </c>
      <c r="C89" s="5" t="s">
        <v>304</v>
      </c>
      <c r="D89" s="7">
        <v>3556820.59</v>
      </c>
      <c r="E89" s="7">
        <v>482669.4423</v>
      </c>
      <c r="F89" s="8">
        <f t="shared" si="1"/>
        <v>4039490.0323000001</v>
      </c>
    </row>
    <row r="90" spans="1:6">
      <c r="A90" s="5">
        <v>85</v>
      </c>
      <c r="B90" s="5" t="s">
        <v>89</v>
      </c>
      <c r="C90" s="5" t="s">
        <v>306</v>
      </c>
      <c r="D90" s="7">
        <v>3398642.72</v>
      </c>
      <c r="E90" s="7">
        <v>461204.31060000003</v>
      </c>
      <c r="F90" s="8">
        <f t="shared" si="1"/>
        <v>3859847.0306000002</v>
      </c>
    </row>
    <row r="91" spans="1:6">
      <c r="A91" s="5">
        <v>86</v>
      </c>
      <c r="B91" s="5" t="s">
        <v>89</v>
      </c>
      <c r="C91" s="5" t="s">
        <v>307</v>
      </c>
      <c r="D91" s="7">
        <v>2847123.84</v>
      </c>
      <c r="E91" s="7">
        <v>386361.82049999997</v>
      </c>
      <c r="F91" s="8">
        <f t="shared" si="1"/>
        <v>3233485.6604999998</v>
      </c>
    </row>
    <row r="92" spans="1:6">
      <c r="A92" s="5">
        <v>87</v>
      </c>
      <c r="B92" s="5" t="s">
        <v>89</v>
      </c>
      <c r="C92" s="5" t="s">
        <v>309</v>
      </c>
      <c r="D92" s="7">
        <v>2950138.84</v>
      </c>
      <c r="E92" s="7">
        <v>400341.21389999997</v>
      </c>
      <c r="F92" s="8">
        <f t="shared" si="1"/>
        <v>3350480.0538999997</v>
      </c>
    </row>
    <row r="93" spans="1:6">
      <c r="A93" s="5">
        <v>88</v>
      </c>
      <c r="B93" s="5" t="s">
        <v>89</v>
      </c>
      <c r="C93" s="5" t="s">
        <v>311</v>
      </c>
      <c r="D93" s="7">
        <v>3185899.46</v>
      </c>
      <c r="E93" s="7">
        <v>432334.51860000001</v>
      </c>
      <c r="F93" s="8">
        <f t="shared" si="1"/>
        <v>3618233.9786</v>
      </c>
    </row>
    <row r="94" spans="1:6">
      <c r="A94" s="5">
        <v>89</v>
      </c>
      <c r="B94" s="5" t="s">
        <v>89</v>
      </c>
      <c r="C94" s="5" t="s">
        <v>313</v>
      </c>
      <c r="D94" s="7">
        <v>3224049.7</v>
      </c>
      <c r="E94" s="7">
        <v>437511.60149999999</v>
      </c>
      <c r="F94" s="8">
        <f t="shared" si="1"/>
        <v>3661561.3015000001</v>
      </c>
    </row>
    <row r="95" spans="1:6">
      <c r="A95" s="5">
        <v>90</v>
      </c>
      <c r="B95" s="5" t="s">
        <v>89</v>
      </c>
      <c r="C95" s="5" t="s">
        <v>315</v>
      </c>
      <c r="D95" s="7">
        <v>3095562.48</v>
      </c>
      <c r="E95" s="7">
        <v>420075.56520000001</v>
      </c>
      <c r="F95" s="8">
        <f t="shared" si="1"/>
        <v>3515638.0452000001</v>
      </c>
    </row>
    <row r="96" spans="1:6">
      <c r="A96" s="5">
        <v>91</v>
      </c>
      <c r="B96" s="5" t="s">
        <v>90</v>
      </c>
      <c r="C96" s="5" t="s">
        <v>320</v>
      </c>
      <c r="D96" s="7">
        <v>5219453.01</v>
      </c>
      <c r="E96" s="7">
        <v>708292.81740000006</v>
      </c>
      <c r="F96" s="8">
        <f t="shared" si="1"/>
        <v>5927745.8273999998</v>
      </c>
    </row>
    <row r="97" spans="1:6">
      <c r="A97" s="5">
        <v>92</v>
      </c>
      <c r="B97" s="5" t="s">
        <v>90</v>
      </c>
      <c r="C97" s="5" t="s">
        <v>90</v>
      </c>
      <c r="D97" s="7">
        <v>6303039.2300000004</v>
      </c>
      <c r="E97" s="7">
        <v>855338.17559999996</v>
      </c>
      <c r="F97" s="8">
        <f t="shared" si="1"/>
        <v>7158377.4056000002</v>
      </c>
    </row>
    <row r="98" spans="1:6">
      <c r="A98" s="5">
        <v>93</v>
      </c>
      <c r="B98" s="5" t="s">
        <v>90</v>
      </c>
      <c r="C98" s="5" t="s">
        <v>323</v>
      </c>
      <c r="D98" s="7">
        <v>2756611.94</v>
      </c>
      <c r="E98" s="7">
        <v>374079.1287</v>
      </c>
      <c r="F98" s="8">
        <f t="shared" si="1"/>
        <v>3130691.0686999997</v>
      </c>
    </row>
    <row r="99" spans="1:6">
      <c r="A99" s="5">
        <v>94</v>
      </c>
      <c r="B99" s="5" t="s">
        <v>90</v>
      </c>
      <c r="C99" s="5" t="s">
        <v>325</v>
      </c>
      <c r="D99" s="7">
        <v>3257864.91</v>
      </c>
      <c r="E99" s="7">
        <v>442100.41080000001</v>
      </c>
      <c r="F99" s="8">
        <f t="shared" si="1"/>
        <v>3699965.3208000003</v>
      </c>
    </row>
    <row r="100" spans="1:6">
      <c r="A100" s="5">
        <v>95</v>
      </c>
      <c r="B100" s="5" t="s">
        <v>90</v>
      </c>
      <c r="C100" s="5" t="s">
        <v>327</v>
      </c>
      <c r="D100" s="7">
        <v>4132735.81</v>
      </c>
      <c r="E100" s="7">
        <v>560822.57790000003</v>
      </c>
      <c r="F100" s="8">
        <f t="shared" si="1"/>
        <v>4693558.3879000004</v>
      </c>
    </row>
    <row r="101" spans="1:6">
      <c r="A101" s="5">
        <v>96</v>
      </c>
      <c r="B101" s="5" t="s">
        <v>90</v>
      </c>
      <c r="C101" s="5" t="s">
        <v>329</v>
      </c>
      <c r="D101" s="7">
        <v>2736634.68</v>
      </c>
      <c r="E101" s="7">
        <v>371368.1655</v>
      </c>
      <c r="F101" s="8">
        <f t="shared" si="1"/>
        <v>3108002.8455000003</v>
      </c>
    </row>
    <row r="102" spans="1:6">
      <c r="A102" s="5">
        <v>97</v>
      </c>
      <c r="B102" s="5" t="s">
        <v>90</v>
      </c>
      <c r="C102" s="5" t="s">
        <v>331</v>
      </c>
      <c r="D102" s="7">
        <v>4365950.12</v>
      </c>
      <c r="E102" s="7">
        <v>592470.3432</v>
      </c>
      <c r="F102" s="8">
        <f t="shared" si="1"/>
        <v>4958420.4632000001</v>
      </c>
    </row>
    <row r="103" spans="1:6">
      <c r="A103" s="5">
        <v>98</v>
      </c>
      <c r="B103" s="5" t="s">
        <v>90</v>
      </c>
      <c r="C103" s="5" t="s">
        <v>333</v>
      </c>
      <c r="D103" s="7">
        <v>4407299.41</v>
      </c>
      <c r="E103" s="7">
        <v>598081.54440000001</v>
      </c>
      <c r="F103" s="8">
        <f t="shared" si="1"/>
        <v>5005380.9544000002</v>
      </c>
    </row>
    <row r="104" spans="1:6">
      <c r="A104" s="5">
        <v>99</v>
      </c>
      <c r="B104" s="5" t="s">
        <v>90</v>
      </c>
      <c r="C104" s="5" t="s">
        <v>335</v>
      </c>
      <c r="D104" s="7">
        <v>3100047.32</v>
      </c>
      <c r="E104" s="7">
        <v>420684.16830000002</v>
      </c>
      <c r="F104" s="8">
        <f t="shared" si="1"/>
        <v>3520731.4882999999</v>
      </c>
    </row>
    <row r="105" spans="1:6">
      <c r="A105" s="5">
        <v>100</v>
      </c>
      <c r="B105" s="5" t="s">
        <v>90</v>
      </c>
      <c r="C105" s="5" t="s">
        <v>336</v>
      </c>
      <c r="D105" s="7">
        <v>3550458.92</v>
      </c>
      <c r="E105" s="7">
        <v>481806.1482</v>
      </c>
      <c r="F105" s="8">
        <f t="shared" si="1"/>
        <v>4032265.0682000001</v>
      </c>
    </row>
    <row r="106" spans="1:6">
      <c r="A106" s="5">
        <v>101</v>
      </c>
      <c r="B106" s="5" t="s">
        <v>90</v>
      </c>
      <c r="C106" s="5" t="s">
        <v>338</v>
      </c>
      <c r="D106" s="7">
        <v>2747232.85</v>
      </c>
      <c r="E106" s="7">
        <v>372806.36310000002</v>
      </c>
      <c r="F106" s="8">
        <f t="shared" si="1"/>
        <v>3120039.2131000003</v>
      </c>
    </row>
    <row r="107" spans="1:6">
      <c r="A107" s="5">
        <v>102</v>
      </c>
      <c r="B107" s="5" t="s">
        <v>90</v>
      </c>
      <c r="C107" s="5" t="s">
        <v>340</v>
      </c>
      <c r="D107" s="7">
        <v>4254376.34</v>
      </c>
      <c r="E107" s="7">
        <v>577329.5013</v>
      </c>
      <c r="F107" s="8">
        <f t="shared" si="1"/>
        <v>4831705.8412999995</v>
      </c>
    </row>
    <row r="108" spans="1:6">
      <c r="A108" s="5">
        <v>103</v>
      </c>
      <c r="B108" s="5" t="s">
        <v>90</v>
      </c>
      <c r="C108" s="5" t="s">
        <v>342</v>
      </c>
      <c r="D108" s="7">
        <v>3499021.5</v>
      </c>
      <c r="E108" s="7">
        <v>474825.96269999997</v>
      </c>
      <c r="F108" s="8">
        <f t="shared" si="1"/>
        <v>3973847.4627</v>
      </c>
    </row>
    <row r="109" spans="1:6">
      <c r="A109" s="5">
        <v>104</v>
      </c>
      <c r="B109" s="5" t="s">
        <v>90</v>
      </c>
      <c r="C109" s="5" t="s">
        <v>344</v>
      </c>
      <c r="D109" s="7">
        <v>4085756.9</v>
      </c>
      <c r="E109" s="7">
        <v>554447.42220000003</v>
      </c>
      <c r="F109" s="8">
        <f t="shared" si="1"/>
        <v>4640204.3222000003</v>
      </c>
    </row>
    <row r="110" spans="1:6">
      <c r="A110" s="5">
        <v>105</v>
      </c>
      <c r="B110" s="5" t="s">
        <v>90</v>
      </c>
      <c r="C110" s="5" t="s">
        <v>346</v>
      </c>
      <c r="D110" s="7">
        <v>5235807.0999999996</v>
      </c>
      <c r="E110" s="7">
        <v>710512.10820000002</v>
      </c>
      <c r="F110" s="8">
        <f t="shared" si="1"/>
        <v>5946319.2081999993</v>
      </c>
    </row>
    <row r="111" spans="1:6">
      <c r="A111" s="5">
        <v>106</v>
      </c>
      <c r="B111" s="5" t="s">
        <v>90</v>
      </c>
      <c r="C111" s="5" t="s">
        <v>348</v>
      </c>
      <c r="D111" s="7">
        <v>3925180.61</v>
      </c>
      <c r="E111" s="7">
        <v>532656.81779999996</v>
      </c>
      <c r="F111" s="8">
        <f t="shared" si="1"/>
        <v>4457837.4277999997</v>
      </c>
    </row>
    <row r="112" spans="1:6">
      <c r="A112" s="5">
        <v>107</v>
      </c>
      <c r="B112" s="5" t="s">
        <v>90</v>
      </c>
      <c r="C112" s="5" t="s">
        <v>350</v>
      </c>
      <c r="D112" s="7">
        <v>3860716.1</v>
      </c>
      <c r="E112" s="7">
        <v>523908.82260000001</v>
      </c>
      <c r="F112" s="8">
        <f t="shared" si="1"/>
        <v>4384624.9226000002</v>
      </c>
    </row>
    <row r="113" spans="1:6">
      <c r="A113" s="5">
        <v>108</v>
      </c>
      <c r="B113" s="5" t="s">
        <v>90</v>
      </c>
      <c r="C113" s="5" t="s">
        <v>352</v>
      </c>
      <c r="D113" s="7">
        <v>5429362.5599999996</v>
      </c>
      <c r="E113" s="7">
        <v>736778.06880000001</v>
      </c>
      <c r="F113" s="8">
        <f t="shared" si="1"/>
        <v>6166140.6287999991</v>
      </c>
    </row>
    <row r="114" spans="1:6">
      <c r="A114" s="5">
        <v>109</v>
      </c>
      <c r="B114" s="5" t="s">
        <v>90</v>
      </c>
      <c r="C114" s="5" t="s">
        <v>354</v>
      </c>
      <c r="D114" s="7">
        <v>3021755.11</v>
      </c>
      <c r="E114" s="7">
        <v>410059.72019999998</v>
      </c>
      <c r="F114" s="8">
        <f t="shared" si="1"/>
        <v>3431814.8301999997</v>
      </c>
    </row>
    <row r="115" spans="1:6">
      <c r="A115" s="5">
        <v>110</v>
      </c>
      <c r="B115" s="5" t="s">
        <v>90</v>
      </c>
      <c r="C115" s="5" t="s">
        <v>356</v>
      </c>
      <c r="D115" s="7">
        <v>3381255.53</v>
      </c>
      <c r="E115" s="7">
        <v>458844.82500000001</v>
      </c>
      <c r="F115" s="8">
        <f t="shared" si="1"/>
        <v>3840100.355</v>
      </c>
    </row>
    <row r="116" spans="1:6">
      <c r="A116" s="5">
        <v>111</v>
      </c>
      <c r="B116" s="5" t="s">
        <v>91</v>
      </c>
      <c r="C116" s="5" t="s">
        <v>361</v>
      </c>
      <c r="D116" s="7">
        <v>3839666.73</v>
      </c>
      <c r="E116" s="7">
        <v>521052.37050000002</v>
      </c>
      <c r="F116" s="8">
        <f t="shared" si="1"/>
        <v>4360719.1004999997</v>
      </c>
    </row>
    <row r="117" spans="1:6">
      <c r="A117" s="5">
        <v>112</v>
      </c>
      <c r="B117" s="5" t="s">
        <v>91</v>
      </c>
      <c r="C117" s="5" t="s">
        <v>363</v>
      </c>
      <c r="D117" s="7">
        <v>4407957.3099999996</v>
      </c>
      <c r="E117" s="7">
        <v>598170.82290000003</v>
      </c>
      <c r="F117" s="8">
        <f t="shared" si="1"/>
        <v>5006128.1328999996</v>
      </c>
    </row>
    <row r="118" spans="1:6">
      <c r="A118" s="5">
        <v>113</v>
      </c>
      <c r="B118" s="5" t="s">
        <v>91</v>
      </c>
      <c r="C118" s="5" t="s">
        <v>365</v>
      </c>
      <c r="D118" s="7">
        <v>2933500.27</v>
      </c>
      <c r="E118" s="7">
        <v>398083.31790000002</v>
      </c>
      <c r="F118" s="8">
        <f t="shared" si="1"/>
        <v>3331583.5879000002</v>
      </c>
    </row>
    <row r="119" spans="1:6">
      <c r="A119" s="5">
        <v>114</v>
      </c>
      <c r="B119" s="5" t="s">
        <v>91</v>
      </c>
      <c r="C119" s="5" t="s">
        <v>367</v>
      </c>
      <c r="D119" s="7">
        <v>3617138.36</v>
      </c>
      <c r="E119" s="7">
        <v>490854.71549999999</v>
      </c>
      <c r="F119" s="8">
        <f t="shared" si="1"/>
        <v>4107993.0754999998</v>
      </c>
    </row>
    <row r="120" spans="1:6">
      <c r="A120" s="5">
        <v>115</v>
      </c>
      <c r="B120" s="5" t="s">
        <v>91</v>
      </c>
      <c r="C120" s="5" t="s">
        <v>369</v>
      </c>
      <c r="D120" s="7">
        <v>3801297.06</v>
      </c>
      <c r="E120" s="7">
        <v>515845.5111</v>
      </c>
      <c r="F120" s="8">
        <f t="shared" si="1"/>
        <v>4317142.5711000003</v>
      </c>
    </row>
    <row r="121" spans="1:6">
      <c r="A121" s="5">
        <v>116</v>
      </c>
      <c r="B121" s="5" t="s">
        <v>91</v>
      </c>
      <c r="C121" s="5" t="s">
        <v>371</v>
      </c>
      <c r="D121" s="7">
        <v>3737265.1</v>
      </c>
      <c r="E121" s="7">
        <v>507156.2145</v>
      </c>
      <c r="F121" s="8">
        <f t="shared" si="1"/>
        <v>4244421.3145000003</v>
      </c>
    </row>
    <row r="122" spans="1:6">
      <c r="A122" s="5">
        <v>117</v>
      </c>
      <c r="B122" s="5" t="s">
        <v>91</v>
      </c>
      <c r="C122" s="5" t="s">
        <v>373</v>
      </c>
      <c r="D122" s="7">
        <v>5163287.38</v>
      </c>
      <c r="E122" s="7">
        <v>700671.00089999998</v>
      </c>
      <c r="F122" s="8">
        <f t="shared" si="1"/>
        <v>5863958.3809000002</v>
      </c>
    </row>
    <row r="123" spans="1:6">
      <c r="A123" s="5">
        <v>118</v>
      </c>
      <c r="B123" s="5" t="s">
        <v>91</v>
      </c>
      <c r="C123" s="5" t="s">
        <v>375</v>
      </c>
      <c r="D123" s="7">
        <v>4765907.25</v>
      </c>
      <c r="E123" s="7">
        <v>646745.52509999997</v>
      </c>
      <c r="F123" s="8">
        <f t="shared" si="1"/>
        <v>5412652.7751000002</v>
      </c>
    </row>
    <row r="124" spans="1:6">
      <c r="A124" s="5">
        <v>119</v>
      </c>
      <c r="B124" s="5" t="s">
        <v>92</v>
      </c>
      <c r="C124" s="5" t="s">
        <v>380</v>
      </c>
      <c r="D124" s="7">
        <v>3797562.98</v>
      </c>
      <c r="E124" s="7">
        <v>515338.78710000002</v>
      </c>
      <c r="F124" s="8">
        <f t="shared" si="1"/>
        <v>4312901.7670999998</v>
      </c>
    </row>
    <row r="125" spans="1:6">
      <c r="A125" s="5">
        <v>120</v>
      </c>
      <c r="B125" s="5" t="s">
        <v>92</v>
      </c>
      <c r="C125" s="5" t="s">
        <v>382</v>
      </c>
      <c r="D125" s="7">
        <v>3350774.73</v>
      </c>
      <c r="E125" s="7">
        <v>454708.5048</v>
      </c>
      <c r="F125" s="8">
        <f t="shared" si="1"/>
        <v>3805483.2347999997</v>
      </c>
    </row>
    <row r="126" spans="1:6">
      <c r="A126" s="5">
        <v>121</v>
      </c>
      <c r="B126" s="5" t="s">
        <v>92</v>
      </c>
      <c r="C126" s="5" t="s">
        <v>384</v>
      </c>
      <c r="D126" s="7">
        <v>3244546.15</v>
      </c>
      <c r="E126" s="7">
        <v>440293.02059999999</v>
      </c>
      <c r="F126" s="8">
        <f t="shared" si="1"/>
        <v>3684839.1705999998</v>
      </c>
    </row>
    <row r="127" spans="1:6">
      <c r="A127" s="5">
        <v>122</v>
      </c>
      <c r="B127" s="5" t="s">
        <v>92</v>
      </c>
      <c r="C127" s="5" t="s">
        <v>386</v>
      </c>
      <c r="D127" s="7">
        <v>3846367.05</v>
      </c>
      <c r="E127" s="7">
        <v>521961.62099999998</v>
      </c>
      <c r="F127" s="8">
        <f t="shared" si="1"/>
        <v>4368328.6710000001</v>
      </c>
    </row>
    <row r="128" spans="1:6">
      <c r="A128" s="5">
        <v>123</v>
      </c>
      <c r="B128" s="5" t="s">
        <v>92</v>
      </c>
      <c r="C128" s="5" t="s">
        <v>388</v>
      </c>
      <c r="D128" s="7">
        <v>4991985.57</v>
      </c>
      <c r="E128" s="7">
        <v>677424.91680000001</v>
      </c>
      <c r="F128" s="8">
        <f t="shared" si="1"/>
        <v>5669410.4868000001</v>
      </c>
    </row>
    <row r="129" spans="1:6">
      <c r="A129" s="5">
        <v>124</v>
      </c>
      <c r="B129" s="5" t="s">
        <v>92</v>
      </c>
      <c r="C129" s="5" t="s">
        <v>390</v>
      </c>
      <c r="D129" s="7">
        <v>4078514.77</v>
      </c>
      <c r="E129" s="7">
        <v>553464.64769999997</v>
      </c>
      <c r="F129" s="8">
        <f t="shared" si="1"/>
        <v>4631979.4177000001</v>
      </c>
    </row>
    <row r="130" spans="1:6">
      <c r="A130" s="5">
        <v>125</v>
      </c>
      <c r="B130" s="5" t="s">
        <v>92</v>
      </c>
      <c r="C130" s="5" t="s">
        <v>392</v>
      </c>
      <c r="D130" s="7">
        <v>3868851.99</v>
      </c>
      <c r="E130" s="7">
        <v>525012.8835</v>
      </c>
      <c r="F130" s="8">
        <f t="shared" si="1"/>
        <v>4393864.8735000007</v>
      </c>
    </row>
    <row r="131" spans="1:6">
      <c r="A131" s="5">
        <v>126</v>
      </c>
      <c r="B131" s="5" t="s">
        <v>92</v>
      </c>
      <c r="C131" s="5" t="s">
        <v>394</v>
      </c>
      <c r="D131" s="7">
        <v>3324707.63</v>
      </c>
      <c r="E131" s="7">
        <v>451171.1349</v>
      </c>
      <c r="F131" s="8">
        <f t="shared" si="1"/>
        <v>3775878.7648999998</v>
      </c>
    </row>
    <row r="132" spans="1:6">
      <c r="A132" s="5">
        <v>127</v>
      </c>
      <c r="B132" s="5" t="s">
        <v>92</v>
      </c>
      <c r="C132" s="5" t="s">
        <v>396</v>
      </c>
      <c r="D132" s="7">
        <v>4199963.25</v>
      </c>
      <c r="E132" s="7">
        <v>569945.50890000002</v>
      </c>
      <c r="F132" s="8">
        <f t="shared" si="1"/>
        <v>4769908.7588999998</v>
      </c>
    </row>
    <row r="133" spans="1:6">
      <c r="A133" s="5">
        <v>128</v>
      </c>
      <c r="B133" s="5" t="s">
        <v>92</v>
      </c>
      <c r="C133" s="5" t="s">
        <v>398</v>
      </c>
      <c r="D133" s="7">
        <v>3973641.36</v>
      </c>
      <c r="E133" s="7">
        <v>539233.06290000002</v>
      </c>
      <c r="F133" s="8">
        <f t="shared" si="1"/>
        <v>4512874.4228999997</v>
      </c>
    </row>
    <row r="134" spans="1:6">
      <c r="A134" s="5">
        <v>129</v>
      </c>
      <c r="B134" s="5" t="s">
        <v>92</v>
      </c>
      <c r="C134" s="5" t="s">
        <v>400</v>
      </c>
      <c r="D134" s="7">
        <v>4549554.16</v>
      </c>
      <c r="E134" s="7">
        <v>617385.86880000005</v>
      </c>
      <c r="F134" s="8">
        <f t="shared" si="1"/>
        <v>5166940.0288000004</v>
      </c>
    </row>
    <row r="135" spans="1:6">
      <c r="A135" s="5">
        <v>130</v>
      </c>
      <c r="B135" s="5" t="s">
        <v>92</v>
      </c>
      <c r="C135" s="5" t="s">
        <v>402</v>
      </c>
      <c r="D135" s="7">
        <v>3493789.62</v>
      </c>
      <c r="E135" s="7">
        <v>474115.98269999999</v>
      </c>
      <c r="F135" s="8">
        <f t="shared" ref="F135:F198" si="2">D135+E135</f>
        <v>3967905.6027000002</v>
      </c>
    </row>
    <row r="136" spans="1:6">
      <c r="A136" s="5">
        <v>131</v>
      </c>
      <c r="B136" s="5" t="s">
        <v>92</v>
      </c>
      <c r="C136" s="5" t="s">
        <v>404</v>
      </c>
      <c r="D136" s="7">
        <v>4196862.5199999996</v>
      </c>
      <c r="E136" s="7">
        <v>569524.7328</v>
      </c>
      <c r="F136" s="8">
        <f t="shared" si="2"/>
        <v>4766387.2527999999</v>
      </c>
    </row>
    <row r="137" spans="1:6">
      <c r="A137" s="5">
        <v>132</v>
      </c>
      <c r="B137" s="5" t="s">
        <v>92</v>
      </c>
      <c r="C137" s="5" t="s">
        <v>406</v>
      </c>
      <c r="D137" s="7">
        <v>3100239.14</v>
      </c>
      <c r="E137" s="7">
        <v>420710.19900000002</v>
      </c>
      <c r="F137" s="8">
        <f t="shared" si="2"/>
        <v>3520949.3390000002</v>
      </c>
    </row>
    <row r="138" spans="1:6">
      <c r="A138" s="5">
        <v>133</v>
      </c>
      <c r="B138" s="5" t="s">
        <v>92</v>
      </c>
      <c r="C138" s="5" t="s">
        <v>408</v>
      </c>
      <c r="D138" s="7">
        <v>3256866.81</v>
      </c>
      <c r="E138" s="7">
        <v>441964.96620000002</v>
      </c>
      <c r="F138" s="8">
        <f t="shared" si="2"/>
        <v>3698831.7762000002</v>
      </c>
    </row>
    <row r="139" spans="1:6">
      <c r="A139" s="5">
        <v>134</v>
      </c>
      <c r="B139" s="5" t="s">
        <v>92</v>
      </c>
      <c r="C139" s="5" t="s">
        <v>410</v>
      </c>
      <c r="D139" s="7">
        <v>2970659.72</v>
      </c>
      <c r="E139" s="7">
        <v>403125.94799999997</v>
      </c>
      <c r="F139" s="8">
        <f t="shared" si="2"/>
        <v>3373785.6680000001</v>
      </c>
    </row>
    <row r="140" spans="1:6">
      <c r="A140" s="5">
        <v>135</v>
      </c>
      <c r="B140" s="5" t="s">
        <v>92</v>
      </c>
      <c r="C140" s="5" t="s">
        <v>412</v>
      </c>
      <c r="D140" s="7">
        <v>3758792.05</v>
      </c>
      <c r="E140" s="7">
        <v>510077.47440000001</v>
      </c>
      <c r="F140" s="8">
        <f t="shared" si="2"/>
        <v>4268869.5243999995</v>
      </c>
    </row>
    <row r="141" spans="1:6">
      <c r="A141" s="5">
        <v>136</v>
      </c>
      <c r="B141" s="5" t="s">
        <v>92</v>
      </c>
      <c r="C141" s="5" t="s">
        <v>414</v>
      </c>
      <c r="D141" s="7">
        <v>3522370.1</v>
      </c>
      <c r="E141" s="7">
        <v>477994.4253</v>
      </c>
      <c r="F141" s="8">
        <f t="shared" si="2"/>
        <v>4000364.5252999999</v>
      </c>
    </row>
    <row r="142" spans="1:6">
      <c r="A142" s="5">
        <v>137</v>
      </c>
      <c r="B142" s="5" t="s">
        <v>92</v>
      </c>
      <c r="C142" s="5" t="s">
        <v>416</v>
      </c>
      <c r="D142" s="7">
        <v>4125343.76</v>
      </c>
      <c r="E142" s="7">
        <v>559819.45770000003</v>
      </c>
      <c r="F142" s="8">
        <f t="shared" si="2"/>
        <v>4685163.2176999999</v>
      </c>
    </row>
    <row r="143" spans="1:6">
      <c r="A143" s="5">
        <v>138</v>
      </c>
      <c r="B143" s="5" t="s">
        <v>92</v>
      </c>
      <c r="C143" s="5" t="s">
        <v>418</v>
      </c>
      <c r="D143" s="7">
        <v>2859183.97</v>
      </c>
      <c r="E143" s="7">
        <v>387998.4105</v>
      </c>
      <c r="F143" s="8">
        <f t="shared" si="2"/>
        <v>3247182.3805</v>
      </c>
    </row>
    <row r="144" spans="1:6">
      <c r="A144" s="5">
        <v>139</v>
      </c>
      <c r="B144" s="5" t="s">
        <v>92</v>
      </c>
      <c r="C144" s="5" t="s">
        <v>420</v>
      </c>
      <c r="D144" s="7">
        <v>3909428.97</v>
      </c>
      <c r="E144" s="7">
        <v>530519.28119999997</v>
      </c>
      <c r="F144" s="8">
        <f t="shared" si="2"/>
        <v>4439948.2511999998</v>
      </c>
    </row>
    <row r="145" spans="1:6">
      <c r="A145" s="5">
        <v>140</v>
      </c>
      <c r="B145" s="5" t="s">
        <v>92</v>
      </c>
      <c r="C145" s="5" t="s">
        <v>422</v>
      </c>
      <c r="D145" s="7">
        <v>3806681.87</v>
      </c>
      <c r="E145" s="7">
        <v>516576.24329999997</v>
      </c>
      <c r="F145" s="8">
        <f t="shared" si="2"/>
        <v>4323258.1133000003</v>
      </c>
    </row>
    <row r="146" spans="1:6">
      <c r="A146" s="5">
        <v>141</v>
      </c>
      <c r="B146" s="5" t="s">
        <v>92</v>
      </c>
      <c r="C146" s="5" t="s">
        <v>424</v>
      </c>
      <c r="D146" s="7">
        <v>4031949.67</v>
      </c>
      <c r="E146" s="7">
        <v>547145.64659999998</v>
      </c>
      <c r="F146" s="8">
        <f t="shared" si="2"/>
        <v>4579095.3165999996</v>
      </c>
    </row>
    <row r="147" spans="1:6">
      <c r="A147" s="5">
        <v>142</v>
      </c>
      <c r="B147" s="5" t="s">
        <v>93</v>
      </c>
      <c r="C147" s="5" t="s">
        <v>428</v>
      </c>
      <c r="D147" s="7">
        <v>3386030.26</v>
      </c>
      <c r="E147" s="7">
        <v>459492.76860000001</v>
      </c>
      <c r="F147" s="8">
        <f t="shared" si="2"/>
        <v>3845523.0285999998</v>
      </c>
    </row>
    <row r="148" spans="1:6">
      <c r="A148" s="5">
        <v>143</v>
      </c>
      <c r="B148" s="5" t="s">
        <v>93</v>
      </c>
      <c r="C148" s="5" t="s">
        <v>430</v>
      </c>
      <c r="D148" s="7">
        <v>3274167.56</v>
      </c>
      <c r="E148" s="7">
        <v>444312.72120000003</v>
      </c>
      <c r="F148" s="8">
        <f t="shared" si="2"/>
        <v>3718480.2812000001</v>
      </c>
    </row>
    <row r="149" spans="1:6">
      <c r="A149" s="5">
        <v>144</v>
      </c>
      <c r="B149" s="5" t="s">
        <v>93</v>
      </c>
      <c r="C149" s="5" t="s">
        <v>432</v>
      </c>
      <c r="D149" s="7">
        <v>4593515.25</v>
      </c>
      <c r="E149" s="7">
        <v>623351.49959999998</v>
      </c>
      <c r="F149" s="8">
        <f t="shared" si="2"/>
        <v>5216866.7495999997</v>
      </c>
    </row>
    <row r="150" spans="1:6">
      <c r="A150" s="5">
        <v>145</v>
      </c>
      <c r="B150" s="5" t="s">
        <v>93</v>
      </c>
      <c r="C150" s="5" t="s">
        <v>434</v>
      </c>
      <c r="D150" s="7">
        <v>2646003.6800000002</v>
      </c>
      <c r="E150" s="7">
        <v>359069.31209999998</v>
      </c>
      <c r="F150" s="8">
        <f t="shared" si="2"/>
        <v>3005072.9921000004</v>
      </c>
    </row>
    <row r="151" spans="1:6">
      <c r="A151" s="5">
        <v>146</v>
      </c>
      <c r="B151" s="5" t="s">
        <v>93</v>
      </c>
      <c r="C151" s="5" t="s">
        <v>436</v>
      </c>
      <c r="D151" s="7">
        <v>3662284.06</v>
      </c>
      <c r="E151" s="7">
        <v>496981.09980000003</v>
      </c>
      <c r="F151" s="8">
        <f t="shared" si="2"/>
        <v>4159265.1598</v>
      </c>
    </row>
    <row r="152" spans="1:6">
      <c r="A152" s="5">
        <v>147</v>
      </c>
      <c r="B152" s="5" t="s">
        <v>93</v>
      </c>
      <c r="C152" s="5" t="s">
        <v>438</v>
      </c>
      <c r="D152" s="7">
        <v>2638292.69</v>
      </c>
      <c r="E152" s="7">
        <v>358022.91090000002</v>
      </c>
      <c r="F152" s="8">
        <f t="shared" si="2"/>
        <v>2996315.6009</v>
      </c>
    </row>
    <row r="153" spans="1:6">
      <c r="A153" s="5">
        <v>148</v>
      </c>
      <c r="B153" s="5" t="s">
        <v>93</v>
      </c>
      <c r="C153" s="5" t="s">
        <v>440</v>
      </c>
      <c r="D153" s="7">
        <v>4422634.5</v>
      </c>
      <c r="E153" s="7">
        <v>600162.55440000002</v>
      </c>
      <c r="F153" s="8">
        <f t="shared" si="2"/>
        <v>5022797.0543999998</v>
      </c>
    </row>
    <row r="154" spans="1:6">
      <c r="A154" s="5">
        <v>149</v>
      </c>
      <c r="B154" s="5" t="s">
        <v>93</v>
      </c>
      <c r="C154" s="5" t="s">
        <v>442</v>
      </c>
      <c r="D154" s="7">
        <v>2926747.08</v>
      </c>
      <c r="E154" s="7">
        <v>397166.89319999999</v>
      </c>
      <c r="F154" s="8">
        <f t="shared" si="2"/>
        <v>3323913.9731999999</v>
      </c>
    </row>
    <row r="155" spans="1:6">
      <c r="A155" s="5">
        <v>150</v>
      </c>
      <c r="B155" s="5" t="s">
        <v>93</v>
      </c>
      <c r="C155" s="5" t="s">
        <v>444</v>
      </c>
      <c r="D155" s="7">
        <v>3475955.96</v>
      </c>
      <c r="E155" s="7">
        <v>471695.91029999999</v>
      </c>
      <c r="F155" s="8">
        <f t="shared" si="2"/>
        <v>3947651.8703000001</v>
      </c>
    </row>
    <row r="156" spans="1:6">
      <c r="A156" s="5">
        <v>151</v>
      </c>
      <c r="B156" s="5" t="s">
        <v>93</v>
      </c>
      <c r="C156" s="5" t="s">
        <v>446</v>
      </c>
      <c r="D156" s="7">
        <v>2962772.96</v>
      </c>
      <c r="E156" s="7">
        <v>402055.69530000002</v>
      </c>
      <c r="F156" s="8">
        <f t="shared" si="2"/>
        <v>3364828.6552999998</v>
      </c>
    </row>
    <row r="157" spans="1:6">
      <c r="A157" s="5">
        <v>152</v>
      </c>
      <c r="B157" s="5" t="s">
        <v>93</v>
      </c>
      <c r="C157" s="5" t="s">
        <v>448</v>
      </c>
      <c r="D157" s="7">
        <v>4268756.08</v>
      </c>
      <c r="E157" s="7">
        <v>579280.86869999999</v>
      </c>
      <c r="F157" s="8">
        <f t="shared" si="2"/>
        <v>4848036.9486999996</v>
      </c>
    </row>
    <row r="158" spans="1:6">
      <c r="A158" s="5">
        <v>153</v>
      </c>
      <c r="B158" s="5" t="s">
        <v>93</v>
      </c>
      <c r="C158" s="5" t="s">
        <v>450</v>
      </c>
      <c r="D158" s="7">
        <v>3023201.23</v>
      </c>
      <c r="E158" s="7">
        <v>410255.96220000001</v>
      </c>
      <c r="F158" s="8">
        <f t="shared" si="2"/>
        <v>3433457.1921999999</v>
      </c>
    </row>
    <row r="159" spans="1:6">
      <c r="A159" s="5">
        <v>154</v>
      </c>
      <c r="B159" s="5" t="s">
        <v>93</v>
      </c>
      <c r="C159" s="5" t="s">
        <v>452</v>
      </c>
      <c r="D159" s="7">
        <v>3488070.06</v>
      </c>
      <c r="E159" s="7">
        <v>473339.82390000002</v>
      </c>
      <c r="F159" s="8">
        <f t="shared" si="2"/>
        <v>3961409.8839000002</v>
      </c>
    </row>
    <row r="160" spans="1:6">
      <c r="A160" s="5">
        <v>155</v>
      </c>
      <c r="B160" s="5" t="s">
        <v>93</v>
      </c>
      <c r="C160" s="5" t="s">
        <v>454</v>
      </c>
      <c r="D160" s="7">
        <v>3083272.19</v>
      </c>
      <c r="E160" s="7">
        <v>418407.74190000002</v>
      </c>
      <c r="F160" s="8">
        <f t="shared" si="2"/>
        <v>3501679.9319000002</v>
      </c>
    </row>
    <row r="161" spans="1:6">
      <c r="A161" s="5">
        <v>156</v>
      </c>
      <c r="B161" s="5" t="s">
        <v>93</v>
      </c>
      <c r="C161" s="5" t="s">
        <v>456</v>
      </c>
      <c r="D161" s="7">
        <v>2837472.35</v>
      </c>
      <c r="E161" s="7">
        <v>385052.08860000002</v>
      </c>
      <c r="F161" s="8">
        <f t="shared" si="2"/>
        <v>3222524.4386</v>
      </c>
    </row>
    <row r="162" spans="1:6">
      <c r="A162" s="5">
        <v>157</v>
      </c>
      <c r="B162" s="5" t="s">
        <v>93</v>
      </c>
      <c r="C162" s="5" t="s">
        <v>458</v>
      </c>
      <c r="D162" s="7">
        <v>4157691.19</v>
      </c>
      <c r="E162" s="7">
        <v>564209.08530000004</v>
      </c>
      <c r="F162" s="8">
        <f t="shared" si="2"/>
        <v>4721900.2752999999</v>
      </c>
    </row>
    <row r="163" spans="1:6">
      <c r="A163" s="5">
        <v>158</v>
      </c>
      <c r="B163" s="5" t="s">
        <v>93</v>
      </c>
      <c r="C163" s="5" t="s">
        <v>460</v>
      </c>
      <c r="D163" s="7">
        <v>4284923.42</v>
      </c>
      <c r="E163" s="7">
        <v>581474.81669999997</v>
      </c>
      <c r="F163" s="8">
        <f t="shared" si="2"/>
        <v>4866398.2367000002</v>
      </c>
    </row>
    <row r="164" spans="1:6">
      <c r="A164" s="5">
        <v>159</v>
      </c>
      <c r="B164" s="5" t="s">
        <v>93</v>
      </c>
      <c r="C164" s="5" t="s">
        <v>462</v>
      </c>
      <c r="D164" s="7">
        <v>2385847.46</v>
      </c>
      <c r="E164" s="7">
        <v>323765.46240000002</v>
      </c>
      <c r="F164" s="8">
        <f t="shared" si="2"/>
        <v>2709612.9224</v>
      </c>
    </row>
    <row r="165" spans="1:6">
      <c r="A165" s="5">
        <v>160</v>
      </c>
      <c r="B165" s="5" t="s">
        <v>93</v>
      </c>
      <c r="C165" s="5" t="s">
        <v>464</v>
      </c>
      <c r="D165" s="7">
        <v>3214200.59</v>
      </c>
      <c r="E165" s="7">
        <v>436175.05349999998</v>
      </c>
      <c r="F165" s="8">
        <f t="shared" si="2"/>
        <v>3650375.6434999998</v>
      </c>
    </row>
    <row r="166" spans="1:6">
      <c r="A166" s="5">
        <v>161</v>
      </c>
      <c r="B166" s="5" t="s">
        <v>93</v>
      </c>
      <c r="C166" s="5" t="s">
        <v>466</v>
      </c>
      <c r="D166" s="7">
        <v>3803658.09</v>
      </c>
      <c r="E166" s="7">
        <v>516165.9093</v>
      </c>
      <c r="F166" s="8">
        <f t="shared" si="2"/>
        <v>4319823.9993000003</v>
      </c>
    </row>
    <row r="167" spans="1:6">
      <c r="A167" s="5">
        <v>162</v>
      </c>
      <c r="B167" s="5" t="s">
        <v>93</v>
      </c>
      <c r="C167" s="5" t="s">
        <v>468</v>
      </c>
      <c r="D167" s="7">
        <v>5539035.0899999999</v>
      </c>
      <c r="E167" s="7">
        <v>751660.90500000003</v>
      </c>
      <c r="F167" s="8">
        <f t="shared" si="2"/>
        <v>6290695.9950000001</v>
      </c>
    </row>
    <row r="168" spans="1:6">
      <c r="A168" s="5">
        <v>163</v>
      </c>
      <c r="B168" s="5" t="s">
        <v>93</v>
      </c>
      <c r="C168" s="5" t="s">
        <v>470</v>
      </c>
      <c r="D168" s="7">
        <v>3458900.85</v>
      </c>
      <c r="E168" s="7">
        <v>469381.48950000003</v>
      </c>
      <c r="F168" s="8">
        <f t="shared" si="2"/>
        <v>3928282.3395000002</v>
      </c>
    </row>
    <row r="169" spans="1:6">
      <c r="A169" s="5">
        <v>164</v>
      </c>
      <c r="B169" s="5" t="s">
        <v>93</v>
      </c>
      <c r="C169" s="5" t="s">
        <v>472</v>
      </c>
      <c r="D169" s="7">
        <v>3220995.15</v>
      </c>
      <c r="E169" s="7">
        <v>437097.09179999999</v>
      </c>
      <c r="F169" s="8">
        <f t="shared" si="2"/>
        <v>3658092.2418</v>
      </c>
    </row>
    <row r="170" spans="1:6">
      <c r="A170" s="5">
        <v>165</v>
      </c>
      <c r="B170" s="5" t="s">
        <v>93</v>
      </c>
      <c r="C170" s="5" t="s">
        <v>474</v>
      </c>
      <c r="D170" s="7">
        <v>3143996.66</v>
      </c>
      <c r="E170" s="7">
        <v>426648.20429999998</v>
      </c>
      <c r="F170" s="8">
        <f t="shared" si="2"/>
        <v>3570644.8643</v>
      </c>
    </row>
    <row r="171" spans="1:6">
      <c r="A171" s="5">
        <v>166</v>
      </c>
      <c r="B171" s="5" t="s">
        <v>93</v>
      </c>
      <c r="C171" s="5" t="s">
        <v>476</v>
      </c>
      <c r="D171" s="7">
        <v>3595690.88</v>
      </c>
      <c r="E171" s="7">
        <v>487944.23879999999</v>
      </c>
      <c r="F171" s="8">
        <f t="shared" si="2"/>
        <v>4083635.1187999998</v>
      </c>
    </row>
    <row r="172" spans="1:6">
      <c r="A172" s="5">
        <v>167</v>
      </c>
      <c r="B172" s="5" t="s">
        <v>93</v>
      </c>
      <c r="C172" s="5" t="s">
        <v>478</v>
      </c>
      <c r="D172" s="7">
        <v>3125550.83</v>
      </c>
      <c r="E172" s="7">
        <v>424145.05829999998</v>
      </c>
      <c r="F172" s="8">
        <f t="shared" si="2"/>
        <v>3549695.8883000002</v>
      </c>
    </row>
    <row r="173" spans="1:6">
      <c r="A173" s="5">
        <v>168</v>
      </c>
      <c r="B173" s="5" t="s">
        <v>93</v>
      </c>
      <c r="C173" s="5" t="s">
        <v>480</v>
      </c>
      <c r="D173" s="7">
        <v>3031364.88</v>
      </c>
      <c r="E173" s="7">
        <v>411363.79019999999</v>
      </c>
      <c r="F173" s="8">
        <f t="shared" si="2"/>
        <v>3442728.6702000001</v>
      </c>
    </row>
    <row r="174" spans="1:6">
      <c r="A174" s="5">
        <v>169</v>
      </c>
      <c r="B174" s="5" t="s">
        <v>94</v>
      </c>
      <c r="C174" s="5" t="s">
        <v>485</v>
      </c>
      <c r="D174" s="7">
        <v>3213649.39</v>
      </c>
      <c r="E174" s="7">
        <v>436100.25300000003</v>
      </c>
      <c r="F174" s="8">
        <f t="shared" si="2"/>
        <v>3649749.6430000002</v>
      </c>
    </row>
    <row r="175" spans="1:6">
      <c r="A175" s="5">
        <v>170</v>
      </c>
      <c r="B175" s="5" t="s">
        <v>94</v>
      </c>
      <c r="C175" s="5" t="s">
        <v>487</v>
      </c>
      <c r="D175" s="7">
        <v>4039518.29</v>
      </c>
      <c r="E175" s="7">
        <v>548172.72750000004</v>
      </c>
      <c r="F175" s="8">
        <f t="shared" si="2"/>
        <v>4587691.0175000001</v>
      </c>
    </row>
    <row r="176" spans="1:6">
      <c r="A176" s="5">
        <v>171</v>
      </c>
      <c r="B176" s="5" t="s">
        <v>94</v>
      </c>
      <c r="C176" s="5" t="s">
        <v>489</v>
      </c>
      <c r="D176" s="7">
        <v>3867008.52</v>
      </c>
      <c r="E176" s="7">
        <v>524762.72039999999</v>
      </c>
      <c r="F176" s="8">
        <f t="shared" si="2"/>
        <v>4391771.2403999995</v>
      </c>
    </row>
    <row r="177" spans="1:6">
      <c r="A177" s="5">
        <v>172</v>
      </c>
      <c r="B177" s="5" t="s">
        <v>94</v>
      </c>
      <c r="C177" s="5" t="s">
        <v>491</v>
      </c>
      <c r="D177" s="7">
        <v>2495061.61</v>
      </c>
      <c r="E177" s="7">
        <v>338586.09629999998</v>
      </c>
      <c r="F177" s="8">
        <f t="shared" si="2"/>
        <v>2833647.7062999997</v>
      </c>
    </row>
    <row r="178" spans="1:6">
      <c r="A178" s="5">
        <v>173</v>
      </c>
      <c r="B178" s="5" t="s">
        <v>94</v>
      </c>
      <c r="C178" s="5" t="s">
        <v>493</v>
      </c>
      <c r="D178" s="7">
        <v>2980529.72</v>
      </c>
      <c r="E178" s="7">
        <v>404465.3322</v>
      </c>
      <c r="F178" s="8">
        <f t="shared" si="2"/>
        <v>3384995.0522000003</v>
      </c>
    </row>
    <row r="179" spans="1:6">
      <c r="A179" s="5">
        <v>174</v>
      </c>
      <c r="B179" s="5" t="s">
        <v>94</v>
      </c>
      <c r="C179" s="5" t="s">
        <v>495</v>
      </c>
      <c r="D179" s="7">
        <v>3428878.37</v>
      </c>
      <c r="E179" s="7">
        <v>465307.36410000001</v>
      </c>
      <c r="F179" s="8">
        <f t="shared" si="2"/>
        <v>3894185.7341</v>
      </c>
    </row>
    <row r="180" spans="1:6">
      <c r="A180" s="5">
        <v>175</v>
      </c>
      <c r="B180" s="5" t="s">
        <v>94</v>
      </c>
      <c r="C180" s="5" t="s">
        <v>497</v>
      </c>
      <c r="D180" s="7">
        <v>3931028.25</v>
      </c>
      <c r="E180" s="7">
        <v>533450.35710000002</v>
      </c>
      <c r="F180" s="8">
        <f t="shared" si="2"/>
        <v>4464478.6070999997</v>
      </c>
    </row>
    <row r="181" spans="1:6">
      <c r="A181" s="5">
        <v>176</v>
      </c>
      <c r="B181" s="5" t="s">
        <v>94</v>
      </c>
      <c r="C181" s="5" t="s">
        <v>499</v>
      </c>
      <c r="D181" s="7">
        <v>3113979.51</v>
      </c>
      <c r="E181" s="7">
        <v>422574.80219999998</v>
      </c>
      <c r="F181" s="8">
        <f t="shared" si="2"/>
        <v>3536554.3121999996</v>
      </c>
    </row>
    <row r="182" spans="1:6">
      <c r="A182" s="5">
        <v>177</v>
      </c>
      <c r="B182" s="5" t="s">
        <v>94</v>
      </c>
      <c r="C182" s="5" t="s">
        <v>501</v>
      </c>
      <c r="D182" s="7">
        <v>3319118.33</v>
      </c>
      <c r="E182" s="7">
        <v>450412.65240000002</v>
      </c>
      <c r="F182" s="8">
        <f t="shared" si="2"/>
        <v>3769530.9824000001</v>
      </c>
    </row>
    <row r="183" spans="1:6">
      <c r="A183" s="5">
        <v>178</v>
      </c>
      <c r="B183" s="5" t="s">
        <v>94</v>
      </c>
      <c r="C183" s="5" t="s">
        <v>503</v>
      </c>
      <c r="D183" s="7">
        <v>2598999</v>
      </c>
      <c r="E183" s="7">
        <v>352690.66019999998</v>
      </c>
      <c r="F183" s="8">
        <f t="shared" si="2"/>
        <v>2951689.6601999998</v>
      </c>
    </row>
    <row r="184" spans="1:6">
      <c r="A184" s="5">
        <v>179</v>
      </c>
      <c r="B184" s="5" t="s">
        <v>94</v>
      </c>
      <c r="C184" s="5" t="s">
        <v>505</v>
      </c>
      <c r="D184" s="7">
        <v>3546297.49</v>
      </c>
      <c r="E184" s="7">
        <v>481241.43239999999</v>
      </c>
      <c r="F184" s="8">
        <f t="shared" si="2"/>
        <v>4027538.9224</v>
      </c>
    </row>
    <row r="185" spans="1:6">
      <c r="A185" s="5">
        <v>180</v>
      </c>
      <c r="B185" s="5" t="s">
        <v>94</v>
      </c>
      <c r="C185" s="5" t="s">
        <v>507</v>
      </c>
      <c r="D185" s="7">
        <v>3060383.17</v>
      </c>
      <c r="E185" s="7">
        <v>415301.64419999998</v>
      </c>
      <c r="F185" s="8">
        <f t="shared" si="2"/>
        <v>3475684.8141999999</v>
      </c>
    </row>
    <row r="186" spans="1:6">
      <c r="A186" s="5">
        <v>181</v>
      </c>
      <c r="B186" s="5" t="s">
        <v>94</v>
      </c>
      <c r="C186" s="5" t="s">
        <v>509</v>
      </c>
      <c r="D186" s="7">
        <v>3373004.67</v>
      </c>
      <c r="E186" s="7">
        <v>457725.16350000002</v>
      </c>
      <c r="F186" s="8">
        <f t="shared" si="2"/>
        <v>3830729.8334999997</v>
      </c>
    </row>
    <row r="187" spans="1:6">
      <c r="A187" s="5">
        <v>182</v>
      </c>
      <c r="B187" s="5" t="s">
        <v>94</v>
      </c>
      <c r="C187" s="5" t="s">
        <v>511</v>
      </c>
      <c r="D187" s="7">
        <v>3193346.36</v>
      </c>
      <c r="E187" s="7">
        <v>433345.0821</v>
      </c>
      <c r="F187" s="8">
        <f t="shared" si="2"/>
        <v>3626691.4420999996</v>
      </c>
    </row>
    <row r="188" spans="1:6">
      <c r="A188" s="5">
        <v>183</v>
      </c>
      <c r="B188" s="5" t="s">
        <v>94</v>
      </c>
      <c r="C188" s="5" t="s">
        <v>513</v>
      </c>
      <c r="D188" s="7">
        <v>3622197.44</v>
      </c>
      <c r="E188" s="7">
        <v>491541.24449999997</v>
      </c>
      <c r="F188" s="8">
        <f t="shared" si="2"/>
        <v>4113738.6845</v>
      </c>
    </row>
    <row r="189" spans="1:6">
      <c r="A189" s="5">
        <v>184</v>
      </c>
      <c r="B189" s="5" t="s">
        <v>94</v>
      </c>
      <c r="C189" s="5" t="s">
        <v>515</v>
      </c>
      <c r="D189" s="7">
        <v>3404244.2</v>
      </c>
      <c r="E189" s="7">
        <v>461964.44640000002</v>
      </c>
      <c r="F189" s="8">
        <f t="shared" si="2"/>
        <v>3866208.6464</v>
      </c>
    </row>
    <row r="190" spans="1:6">
      <c r="A190" s="5">
        <v>185</v>
      </c>
      <c r="B190" s="5" t="s">
        <v>94</v>
      </c>
      <c r="C190" s="5" t="s">
        <v>517</v>
      </c>
      <c r="D190" s="7">
        <v>3417664.51</v>
      </c>
      <c r="E190" s="7">
        <v>463785.61469999998</v>
      </c>
      <c r="F190" s="8">
        <f t="shared" si="2"/>
        <v>3881450.1246999996</v>
      </c>
    </row>
    <row r="191" spans="1:6">
      <c r="A191" s="5">
        <v>186</v>
      </c>
      <c r="B191" s="5" t="s">
        <v>94</v>
      </c>
      <c r="C191" s="5" t="s">
        <v>519</v>
      </c>
      <c r="D191" s="7">
        <v>3768961.23</v>
      </c>
      <c r="E191" s="7">
        <v>511457.45789999998</v>
      </c>
      <c r="F191" s="8">
        <f t="shared" si="2"/>
        <v>4280418.6879000003</v>
      </c>
    </row>
    <row r="192" spans="1:6">
      <c r="A192" s="5">
        <v>187</v>
      </c>
      <c r="B192" s="5" t="s">
        <v>95</v>
      </c>
      <c r="C192" s="5" t="s">
        <v>524</v>
      </c>
      <c r="D192" s="7">
        <v>2639257.2599999998</v>
      </c>
      <c r="E192" s="7">
        <v>358153.8063</v>
      </c>
      <c r="F192" s="8">
        <f t="shared" si="2"/>
        <v>2997411.0662999996</v>
      </c>
    </row>
    <row r="193" spans="1:6">
      <c r="A193" s="5">
        <v>188</v>
      </c>
      <c r="B193" s="5" t="s">
        <v>95</v>
      </c>
      <c r="C193" s="5" t="s">
        <v>526</v>
      </c>
      <c r="D193" s="7">
        <v>2876685.7</v>
      </c>
      <c r="E193" s="7">
        <v>390373.43849999999</v>
      </c>
      <c r="F193" s="8">
        <f t="shared" si="2"/>
        <v>3267059.1385000004</v>
      </c>
    </row>
    <row r="194" spans="1:6">
      <c r="A194" s="5">
        <v>189</v>
      </c>
      <c r="B194" s="5" t="s">
        <v>95</v>
      </c>
      <c r="C194" s="5" t="s">
        <v>528</v>
      </c>
      <c r="D194" s="7">
        <v>2459092.2200000002</v>
      </c>
      <c r="E194" s="7">
        <v>333704.9595</v>
      </c>
      <c r="F194" s="8">
        <f t="shared" si="2"/>
        <v>2792797.1795000001</v>
      </c>
    </row>
    <row r="195" spans="1:6">
      <c r="A195" s="5">
        <v>190</v>
      </c>
      <c r="B195" s="5" t="s">
        <v>95</v>
      </c>
      <c r="C195" s="5" t="s">
        <v>530</v>
      </c>
      <c r="D195" s="7">
        <v>3534160.17</v>
      </c>
      <c r="E195" s="7">
        <v>479594.36729999998</v>
      </c>
      <c r="F195" s="8">
        <f t="shared" si="2"/>
        <v>4013754.5373</v>
      </c>
    </row>
    <row r="196" spans="1:6">
      <c r="A196" s="5">
        <v>191</v>
      </c>
      <c r="B196" s="5" t="s">
        <v>95</v>
      </c>
      <c r="C196" s="5" t="s">
        <v>532</v>
      </c>
      <c r="D196" s="7">
        <v>3215536.59</v>
      </c>
      <c r="E196" s="7">
        <v>436356.35070000001</v>
      </c>
      <c r="F196" s="8">
        <f t="shared" si="2"/>
        <v>3651892.9406999997</v>
      </c>
    </row>
    <row r="197" spans="1:6">
      <c r="A197" s="5">
        <v>192</v>
      </c>
      <c r="B197" s="5" t="s">
        <v>95</v>
      </c>
      <c r="C197" s="5" t="s">
        <v>534</v>
      </c>
      <c r="D197" s="7">
        <v>3293805.08</v>
      </c>
      <c r="E197" s="7">
        <v>446977.58130000002</v>
      </c>
      <c r="F197" s="8">
        <f t="shared" si="2"/>
        <v>3740782.6613000003</v>
      </c>
    </row>
    <row r="198" spans="1:6">
      <c r="A198" s="5">
        <v>193</v>
      </c>
      <c r="B198" s="5" t="s">
        <v>95</v>
      </c>
      <c r="C198" s="5" t="s">
        <v>536</v>
      </c>
      <c r="D198" s="7">
        <v>3492041.17</v>
      </c>
      <c r="E198" s="7">
        <v>473878.71389999997</v>
      </c>
      <c r="F198" s="8">
        <f t="shared" si="2"/>
        <v>3965919.8838999998</v>
      </c>
    </row>
    <row r="199" spans="1:6">
      <c r="A199" s="5">
        <v>194</v>
      </c>
      <c r="B199" s="5" t="s">
        <v>95</v>
      </c>
      <c r="C199" s="5" t="s">
        <v>538</v>
      </c>
      <c r="D199" s="7">
        <v>3284315.81</v>
      </c>
      <c r="E199" s="7">
        <v>445689.86310000002</v>
      </c>
      <c r="F199" s="8">
        <f t="shared" ref="F199:F262" si="3">D199+E199</f>
        <v>3730005.6731000002</v>
      </c>
    </row>
    <row r="200" spans="1:6">
      <c r="A200" s="5">
        <v>195</v>
      </c>
      <c r="B200" s="5" t="s">
        <v>95</v>
      </c>
      <c r="C200" s="5" t="s">
        <v>540</v>
      </c>
      <c r="D200" s="7">
        <v>3090299.14</v>
      </c>
      <c r="E200" s="7">
        <v>419361.31679999997</v>
      </c>
      <c r="F200" s="8">
        <f t="shared" si="3"/>
        <v>3509660.4568000003</v>
      </c>
    </row>
    <row r="201" spans="1:6">
      <c r="A201" s="5">
        <v>196</v>
      </c>
      <c r="B201" s="5" t="s">
        <v>95</v>
      </c>
      <c r="C201" s="5" t="s">
        <v>542</v>
      </c>
      <c r="D201" s="7">
        <v>3455644.18</v>
      </c>
      <c r="E201" s="7">
        <v>468939.55170000001</v>
      </c>
      <c r="F201" s="8">
        <f t="shared" si="3"/>
        <v>3924583.7317000004</v>
      </c>
    </row>
    <row r="202" spans="1:6">
      <c r="A202" s="5">
        <v>197</v>
      </c>
      <c r="B202" s="5" t="s">
        <v>95</v>
      </c>
      <c r="C202" s="5" t="s">
        <v>544</v>
      </c>
      <c r="D202" s="7">
        <v>2903806.18</v>
      </c>
      <c r="E202" s="7">
        <v>394053.75569999998</v>
      </c>
      <c r="F202" s="8">
        <f t="shared" si="3"/>
        <v>3297859.9357000003</v>
      </c>
    </row>
    <row r="203" spans="1:6">
      <c r="A203" s="5">
        <v>198</v>
      </c>
      <c r="B203" s="5" t="s">
        <v>95</v>
      </c>
      <c r="C203" s="5" t="s">
        <v>546</v>
      </c>
      <c r="D203" s="7">
        <v>2994836.92</v>
      </c>
      <c r="E203" s="7">
        <v>406406.8542</v>
      </c>
      <c r="F203" s="8">
        <f t="shared" si="3"/>
        <v>3401243.7741999999</v>
      </c>
    </row>
    <row r="204" spans="1:6">
      <c r="A204" s="5">
        <v>199</v>
      </c>
      <c r="B204" s="5" t="s">
        <v>95</v>
      </c>
      <c r="C204" s="5" t="s">
        <v>548</v>
      </c>
      <c r="D204" s="7">
        <v>2743205.99</v>
      </c>
      <c r="E204" s="7">
        <v>372259.908</v>
      </c>
      <c r="F204" s="8">
        <f t="shared" si="3"/>
        <v>3115465.898</v>
      </c>
    </row>
    <row r="205" spans="1:6">
      <c r="A205" s="5">
        <v>200</v>
      </c>
      <c r="B205" s="5" t="s">
        <v>95</v>
      </c>
      <c r="C205" s="5" t="s">
        <v>550</v>
      </c>
      <c r="D205" s="7">
        <v>2686600.07</v>
      </c>
      <c r="E205" s="7">
        <v>364578.3432</v>
      </c>
      <c r="F205" s="8">
        <f t="shared" si="3"/>
        <v>3051178.4131999998</v>
      </c>
    </row>
    <row r="206" spans="1:6">
      <c r="A206" s="5">
        <v>201</v>
      </c>
      <c r="B206" s="5" t="s">
        <v>95</v>
      </c>
      <c r="C206" s="5" t="s">
        <v>552</v>
      </c>
      <c r="D206" s="7">
        <v>2915270.95</v>
      </c>
      <c r="E206" s="7">
        <v>395609.55330000003</v>
      </c>
      <c r="F206" s="8">
        <f t="shared" si="3"/>
        <v>3310880.5033</v>
      </c>
    </row>
    <row r="207" spans="1:6">
      <c r="A207" s="5">
        <v>202</v>
      </c>
      <c r="B207" s="5" t="s">
        <v>95</v>
      </c>
      <c r="C207" s="5" t="s">
        <v>554</v>
      </c>
      <c r="D207" s="7">
        <v>2407554.92</v>
      </c>
      <c r="E207" s="7">
        <v>326711.21909999999</v>
      </c>
      <c r="F207" s="8">
        <f t="shared" si="3"/>
        <v>2734266.1390999998</v>
      </c>
    </row>
    <row r="208" spans="1:6">
      <c r="A208" s="5">
        <v>203</v>
      </c>
      <c r="B208" s="5" t="s">
        <v>95</v>
      </c>
      <c r="C208" s="5" t="s">
        <v>556</v>
      </c>
      <c r="D208" s="7">
        <v>3032501.54</v>
      </c>
      <c r="E208" s="7">
        <v>411518.0379</v>
      </c>
      <c r="F208" s="8">
        <f t="shared" si="3"/>
        <v>3444019.5778999999</v>
      </c>
    </row>
    <row r="209" spans="1:6">
      <c r="A209" s="5">
        <v>204</v>
      </c>
      <c r="B209" s="5" t="s">
        <v>95</v>
      </c>
      <c r="C209" s="5" t="s">
        <v>558</v>
      </c>
      <c r="D209" s="7">
        <v>3188361.31</v>
      </c>
      <c r="E209" s="7">
        <v>432668.59740000003</v>
      </c>
      <c r="F209" s="8">
        <f t="shared" si="3"/>
        <v>3621029.9073999999</v>
      </c>
    </row>
    <row r="210" spans="1:6">
      <c r="A210" s="5">
        <v>205</v>
      </c>
      <c r="B210" s="5" t="s">
        <v>95</v>
      </c>
      <c r="C210" s="5" t="s">
        <v>560</v>
      </c>
      <c r="D210" s="7">
        <v>4163907.06</v>
      </c>
      <c r="E210" s="7">
        <v>565052.59470000002</v>
      </c>
      <c r="F210" s="8">
        <f t="shared" si="3"/>
        <v>4728959.6546999998</v>
      </c>
    </row>
    <row r="211" spans="1:6">
      <c r="A211" s="5">
        <v>206</v>
      </c>
      <c r="B211" s="5" t="s">
        <v>95</v>
      </c>
      <c r="C211" s="5" t="s">
        <v>562</v>
      </c>
      <c r="D211" s="7">
        <v>3300793.47</v>
      </c>
      <c r="E211" s="7">
        <v>447925.92330000002</v>
      </c>
      <c r="F211" s="8">
        <f t="shared" si="3"/>
        <v>3748719.3933000001</v>
      </c>
    </row>
    <row r="212" spans="1:6">
      <c r="A212" s="5">
        <v>207</v>
      </c>
      <c r="B212" s="5" t="s">
        <v>95</v>
      </c>
      <c r="C212" s="5" t="s">
        <v>564</v>
      </c>
      <c r="D212" s="7">
        <v>2617822.35</v>
      </c>
      <c r="E212" s="7">
        <v>355245.03480000002</v>
      </c>
      <c r="F212" s="8">
        <f t="shared" si="3"/>
        <v>2973067.3848000001</v>
      </c>
    </row>
    <row r="213" spans="1:6">
      <c r="A213" s="5">
        <v>208</v>
      </c>
      <c r="B213" s="5" t="s">
        <v>95</v>
      </c>
      <c r="C213" s="5" t="s">
        <v>566</v>
      </c>
      <c r="D213" s="7">
        <v>3075906.4</v>
      </c>
      <c r="E213" s="7">
        <v>417408.18569999997</v>
      </c>
      <c r="F213" s="8">
        <f t="shared" si="3"/>
        <v>3493314.5856999997</v>
      </c>
    </row>
    <row r="214" spans="1:6">
      <c r="A214" s="5">
        <v>209</v>
      </c>
      <c r="B214" s="5" t="s">
        <v>95</v>
      </c>
      <c r="C214" s="5" t="s">
        <v>568</v>
      </c>
      <c r="D214" s="7">
        <v>3822467.22</v>
      </c>
      <c r="E214" s="7">
        <v>518718.35399999999</v>
      </c>
      <c r="F214" s="8">
        <f t="shared" si="3"/>
        <v>4341185.574</v>
      </c>
    </row>
    <row r="215" spans="1:6">
      <c r="A215" s="5">
        <v>210</v>
      </c>
      <c r="B215" s="5" t="s">
        <v>95</v>
      </c>
      <c r="C215" s="5" t="s">
        <v>570</v>
      </c>
      <c r="D215" s="7">
        <v>3145666.52</v>
      </c>
      <c r="E215" s="7">
        <v>426874.80839999998</v>
      </c>
      <c r="F215" s="8">
        <f t="shared" si="3"/>
        <v>3572541.3284</v>
      </c>
    </row>
    <row r="216" spans="1:6">
      <c r="A216" s="5">
        <v>211</v>
      </c>
      <c r="B216" s="5" t="s">
        <v>95</v>
      </c>
      <c r="C216" s="5" t="s">
        <v>572</v>
      </c>
      <c r="D216" s="7">
        <v>3020917.36</v>
      </c>
      <c r="E216" s="7">
        <v>409946.03490000003</v>
      </c>
      <c r="F216" s="8">
        <f t="shared" si="3"/>
        <v>3430863.3948999997</v>
      </c>
    </row>
    <row r="217" spans="1:6">
      <c r="A217" s="5">
        <v>212</v>
      </c>
      <c r="B217" s="5" t="s">
        <v>96</v>
      </c>
      <c r="C217" s="5" t="s">
        <v>577</v>
      </c>
      <c r="D217" s="7">
        <v>3430453.97</v>
      </c>
      <c r="E217" s="7">
        <v>465521.17739999999</v>
      </c>
      <c r="F217" s="8">
        <f t="shared" si="3"/>
        <v>3895975.1474000001</v>
      </c>
    </row>
    <row r="218" spans="1:6">
      <c r="A218" s="5">
        <v>213</v>
      </c>
      <c r="B218" s="5" t="s">
        <v>96</v>
      </c>
      <c r="C218" s="5" t="s">
        <v>579</v>
      </c>
      <c r="D218" s="7">
        <v>3221190.89</v>
      </c>
      <c r="E218" s="7">
        <v>437123.65409999999</v>
      </c>
      <c r="F218" s="8">
        <f t="shared" si="3"/>
        <v>3658314.5441000001</v>
      </c>
    </row>
    <row r="219" spans="1:6">
      <c r="A219" s="5">
        <v>214</v>
      </c>
      <c r="B219" s="5" t="s">
        <v>96</v>
      </c>
      <c r="C219" s="5" t="s">
        <v>581</v>
      </c>
      <c r="D219" s="7">
        <v>3248920.88</v>
      </c>
      <c r="E219" s="7">
        <v>440886.6825</v>
      </c>
      <c r="F219" s="8">
        <f t="shared" si="3"/>
        <v>3689807.5625</v>
      </c>
    </row>
    <row r="220" spans="1:6">
      <c r="A220" s="5">
        <v>215</v>
      </c>
      <c r="B220" s="5" t="s">
        <v>96</v>
      </c>
      <c r="C220" s="5" t="s">
        <v>96</v>
      </c>
      <c r="D220" s="7">
        <v>3132867.56</v>
      </c>
      <c r="E220" s="7">
        <v>425137.95779999997</v>
      </c>
      <c r="F220" s="8">
        <f t="shared" si="3"/>
        <v>3558005.5178</v>
      </c>
    </row>
    <row r="221" spans="1:6">
      <c r="A221" s="5">
        <v>216</v>
      </c>
      <c r="B221" s="5" t="s">
        <v>96</v>
      </c>
      <c r="C221" s="5" t="s">
        <v>584</v>
      </c>
      <c r="D221" s="7">
        <v>3122701.23</v>
      </c>
      <c r="E221" s="7">
        <v>423758.3616</v>
      </c>
      <c r="F221" s="8">
        <f t="shared" si="3"/>
        <v>3546459.5915999999</v>
      </c>
    </row>
    <row r="222" spans="1:6">
      <c r="A222" s="5">
        <v>217</v>
      </c>
      <c r="B222" s="5" t="s">
        <v>96</v>
      </c>
      <c r="C222" s="5" t="s">
        <v>586</v>
      </c>
      <c r="D222" s="7">
        <v>3245710.61</v>
      </c>
      <c r="E222" s="7">
        <v>440451.04080000002</v>
      </c>
      <c r="F222" s="8">
        <f t="shared" si="3"/>
        <v>3686161.6507999999</v>
      </c>
    </row>
    <row r="223" spans="1:6">
      <c r="A223" s="5">
        <v>218</v>
      </c>
      <c r="B223" s="5" t="s">
        <v>96</v>
      </c>
      <c r="C223" s="5" t="s">
        <v>588</v>
      </c>
      <c r="D223" s="7">
        <v>3792365.59</v>
      </c>
      <c r="E223" s="7">
        <v>514633.4877</v>
      </c>
      <c r="F223" s="8">
        <f t="shared" si="3"/>
        <v>4306999.0777000003</v>
      </c>
    </row>
    <row r="224" spans="1:6">
      <c r="A224" s="5">
        <v>219</v>
      </c>
      <c r="B224" s="5" t="s">
        <v>96</v>
      </c>
      <c r="C224" s="5" t="s">
        <v>590</v>
      </c>
      <c r="D224" s="7">
        <v>3359176.4</v>
      </c>
      <c r="E224" s="7">
        <v>455848.6323</v>
      </c>
      <c r="F224" s="8">
        <f t="shared" si="3"/>
        <v>3815025.0323000001</v>
      </c>
    </row>
    <row r="225" spans="1:6">
      <c r="A225" s="5">
        <v>220</v>
      </c>
      <c r="B225" s="5" t="s">
        <v>96</v>
      </c>
      <c r="C225" s="5" t="s">
        <v>592</v>
      </c>
      <c r="D225" s="7">
        <v>3039249.84</v>
      </c>
      <c r="E225" s="7">
        <v>412433.79869999998</v>
      </c>
      <c r="F225" s="8">
        <f t="shared" si="3"/>
        <v>3451683.6387</v>
      </c>
    </row>
    <row r="226" spans="1:6">
      <c r="A226" s="5">
        <v>221</v>
      </c>
      <c r="B226" s="5" t="s">
        <v>96</v>
      </c>
      <c r="C226" s="5" t="s">
        <v>594</v>
      </c>
      <c r="D226" s="7">
        <v>4221504.88</v>
      </c>
      <c r="E226" s="7">
        <v>572868.76229999994</v>
      </c>
      <c r="F226" s="8">
        <f t="shared" si="3"/>
        <v>4794373.6422999995</v>
      </c>
    </row>
    <row r="227" spans="1:6">
      <c r="A227" s="5">
        <v>222</v>
      </c>
      <c r="B227" s="5" t="s">
        <v>96</v>
      </c>
      <c r="C227" s="5" t="s">
        <v>596</v>
      </c>
      <c r="D227" s="7">
        <v>3274980.45</v>
      </c>
      <c r="E227" s="7">
        <v>444423.03149999998</v>
      </c>
      <c r="F227" s="8">
        <f t="shared" si="3"/>
        <v>3719403.4815000002</v>
      </c>
    </row>
    <row r="228" spans="1:6">
      <c r="A228" s="5">
        <v>223</v>
      </c>
      <c r="B228" s="5" t="s">
        <v>96</v>
      </c>
      <c r="C228" s="5" t="s">
        <v>598</v>
      </c>
      <c r="D228" s="7">
        <v>3613689.36</v>
      </c>
      <c r="E228" s="7">
        <v>490386.67680000002</v>
      </c>
      <c r="F228" s="8">
        <f t="shared" si="3"/>
        <v>4104076.0367999999</v>
      </c>
    </row>
    <row r="229" spans="1:6">
      <c r="A229" s="5">
        <v>224</v>
      </c>
      <c r="B229" s="5" t="s">
        <v>96</v>
      </c>
      <c r="C229" s="5" t="s">
        <v>599</v>
      </c>
      <c r="D229" s="7">
        <v>3957886.49</v>
      </c>
      <c r="E229" s="7">
        <v>537095.08799999999</v>
      </c>
      <c r="F229" s="8">
        <f t="shared" si="3"/>
        <v>4494981.5779999997</v>
      </c>
    </row>
    <row r="230" spans="1:6">
      <c r="A230" s="5">
        <v>225</v>
      </c>
      <c r="B230" s="5" t="s">
        <v>97</v>
      </c>
      <c r="C230" s="5" t="s">
        <v>604</v>
      </c>
      <c r="D230" s="7">
        <v>4109127.33</v>
      </c>
      <c r="E230" s="7">
        <v>557618.84820000001</v>
      </c>
      <c r="F230" s="8">
        <f t="shared" si="3"/>
        <v>4666746.1782</v>
      </c>
    </row>
    <row r="231" spans="1:6">
      <c r="A231" s="5">
        <v>226</v>
      </c>
      <c r="B231" s="5" t="s">
        <v>97</v>
      </c>
      <c r="C231" s="5" t="s">
        <v>606</v>
      </c>
      <c r="D231" s="7">
        <v>3902776.83</v>
      </c>
      <c r="E231" s="7">
        <v>529616.5686</v>
      </c>
      <c r="F231" s="8">
        <f t="shared" si="3"/>
        <v>4432393.3986</v>
      </c>
    </row>
    <row r="232" spans="1:6">
      <c r="A232" s="5">
        <v>227</v>
      </c>
      <c r="B232" s="5" t="s">
        <v>97</v>
      </c>
      <c r="C232" s="5" t="s">
        <v>607</v>
      </c>
      <c r="D232" s="7">
        <v>2582538.91</v>
      </c>
      <c r="E232" s="7">
        <v>350456.9841</v>
      </c>
      <c r="F232" s="8">
        <f t="shared" si="3"/>
        <v>2932995.8941000002</v>
      </c>
    </row>
    <row r="233" spans="1:6">
      <c r="A233" s="5">
        <v>228</v>
      </c>
      <c r="B233" s="5" t="s">
        <v>97</v>
      </c>
      <c r="C233" s="5" t="s">
        <v>609</v>
      </c>
      <c r="D233" s="7">
        <v>2658799.9</v>
      </c>
      <c r="E233" s="7">
        <v>360805.79070000001</v>
      </c>
      <c r="F233" s="8">
        <f t="shared" si="3"/>
        <v>3019605.6907000002</v>
      </c>
    </row>
    <row r="234" spans="1:6">
      <c r="A234" s="5">
        <v>229</v>
      </c>
      <c r="B234" s="5" t="s">
        <v>97</v>
      </c>
      <c r="C234" s="5" t="s">
        <v>611</v>
      </c>
      <c r="D234" s="7">
        <v>3183500.51</v>
      </c>
      <c r="E234" s="7">
        <v>432008.97450000001</v>
      </c>
      <c r="F234" s="8">
        <f t="shared" si="3"/>
        <v>3615509.4844999998</v>
      </c>
    </row>
    <row r="235" spans="1:6">
      <c r="A235" s="5">
        <v>230</v>
      </c>
      <c r="B235" s="5" t="s">
        <v>97</v>
      </c>
      <c r="C235" s="5" t="s">
        <v>613</v>
      </c>
      <c r="D235" s="7">
        <v>2705860.34</v>
      </c>
      <c r="E235" s="7">
        <v>367192.01040000003</v>
      </c>
      <c r="F235" s="8">
        <f t="shared" si="3"/>
        <v>3073052.3503999999</v>
      </c>
    </row>
    <row r="236" spans="1:6">
      <c r="A236" s="5">
        <v>231</v>
      </c>
      <c r="B236" s="5" t="s">
        <v>97</v>
      </c>
      <c r="C236" s="5" t="s">
        <v>615</v>
      </c>
      <c r="D236" s="7">
        <v>2708349.14</v>
      </c>
      <c r="E236" s="7">
        <v>367529.74739999999</v>
      </c>
      <c r="F236" s="8">
        <f t="shared" si="3"/>
        <v>3075878.8874000004</v>
      </c>
    </row>
    <row r="237" spans="1:6">
      <c r="A237" s="5">
        <v>232</v>
      </c>
      <c r="B237" s="5" t="s">
        <v>97</v>
      </c>
      <c r="C237" s="5" t="s">
        <v>617</v>
      </c>
      <c r="D237" s="7">
        <v>3141910.8</v>
      </c>
      <c r="E237" s="7">
        <v>426365.1471</v>
      </c>
      <c r="F237" s="8">
        <f t="shared" si="3"/>
        <v>3568275.9471</v>
      </c>
    </row>
    <row r="238" spans="1:6">
      <c r="A238" s="5">
        <v>233</v>
      </c>
      <c r="B238" s="5" t="s">
        <v>97</v>
      </c>
      <c r="C238" s="5" t="s">
        <v>619</v>
      </c>
      <c r="D238" s="7">
        <v>3458058.47</v>
      </c>
      <c r="E238" s="7">
        <v>469267.17690000002</v>
      </c>
      <c r="F238" s="8">
        <f t="shared" si="3"/>
        <v>3927325.6469000001</v>
      </c>
    </row>
    <row r="239" spans="1:6">
      <c r="A239" s="5">
        <v>234</v>
      </c>
      <c r="B239" s="5" t="s">
        <v>97</v>
      </c>
      <c r="C239" s="5" t="s">
        <v>621</v>
      </c>
      <c r="D239" s="7">
        <v>2516244.9900000002</v>
      </c>
      <c r="E239" s="7">
        <v>341460.73349999997</v>
      </c>
      <c r="F239" s="8">
        <f t="shared" si="3"/>
        <v>2857705.7235000003</v>
      </c>
    </row>
    <row r="240" spans="1:6">
      <c r="A240" s="5">
        <v>235</v>
      </c>
      <c r="B240" s="5" t="s">
        <v>97</v>
      </c>
      <c r="C240" s="5" t="s">
        <v>623</v>
      </c>
      <c r="D240" s="7">
        <v>4317595.78</v>
      </c>
      <c r="E240" s="7">
        <v>585908.53799999994</v>
      </c>
      <c r="F240" s="8">
        <f t="shared" si="3"/>
        <v>4903504.318</v>
      </c>
    </row>
    <row r="241" spans="1:6">
      <c r="A241" s="5">
        <v>236</v>
      </c>
      <c r="B241" s="5" t="s">
        <v>97</v>
      </c>
      <c r="C241" s="5" t="s">
        <v>625</v>
      </c>
      <c r="D241" s="7">
        <v>4443492.96</v>
      </c>
      <c r="E241" s="7">
        <v>602993.09970000002</v>
      </c>
      <c r="F241" s="8">
        <f t="shared" si="3"/>
        <v>5046486.0597000001</v>
      </c>
    </row>
    <row r="242" spans="1:6">
      <c r="A242" s="5">
        <v>237</v>
      </c>
      <c r="B242" s="5" t="s">
        <v>97</v>
      </c>
      <c r="C242" s="5" t="s">
        <v>627</v>
      </c>
      <c r="D242" s="7">
        <v>3482842.09</v>
      </c>
      <c r="E242" s="7">
        <v>472630.37520000001</v>
      </c>
      <c r="F242" s="8">
        <f t="shared" si="3"/>
        <v>3955472.4652</v>
      </c>
    </row>
    <row r="243" spans="1:6">
      <c r="A243" s="5">
        <v>238</v>
      </c>
      <c r="B243" s="5" t="s">
        <v>97</v>
      </c>
      <c r="C243" s="5" t="s">
        <v>629</v>
      </c>
      <c r="D243" s="7">
        <v>3321500.16</v>
      </c>
      <c r="E243" s="7">
        <v>450735.87300000002</v>
      </c>
      <c r="F243" s="8">
        <f t="shared" si="3"/>
        <v>3772236.0330000003</v>
      </c>
    </row>
    <row r="244" spans="1:6">
      <c r="A244" s="5">
        <v>239</v>
      </c>
      <c r="B244" s="5" t="s">
        <v>97</v>
      </c>
      <c r="C244" s="5" t="s">
        <v>631</v>
      </c>
      <c r="D244" s="7">
        <v>3625144.13</v>
      </c>
      <c r="E244" s="7">
        <v>491941.11869999999</v>
      </c>
      <c r="F244" s="8">
        <f t="shared" si="3"/>
        <v>4117085.2486999999</v>
      </c>
    </row>
    <row r="245" spans="1:6">
      <c r="A245" s="5">
        <v>240</v>
      </c>
      <c r="B245" s="5" t="s">
        <v>97</v>
      </c>
      <c r="C245" s="5" t="s">
        <v>633</v>
      </c>
      <c r="D245" s="7">
        <v>3180004.47</v>
      </c>
      <c r="E245" s="7">
        <v>431534.5539</v>
      </c>
      <c r="F245" s="8">
        <f t="shared" si="3"/>
        <v>3611539.0239000004</v>
      </c>
    </row>
    <row r="246" spans="1:6">
      <c r="A246" s="5">
        <v>241</v>
      </c>
      <c r="B246" s="5" t="s">
        <v>97</v>
      </c>
      <c r="C246" s="5" t="s">
        <v>635</v>
      </c>
      <c r="D246" s="7">
        <v>2608035.4700000002</v>
      </c>
      <c r="E246" s="7">
        <v>353916.93089999998</v>
      </c>
      <c r="F246" s="8">
        <f t="shared" si="3"/>
        <v>2961952.4009000002</v>
      </c>
    </row>
    <row r="247" spans="1:6">
      <c r="A247" s="5">
        <v>242</v>
      </c>
      <c r="B247" s="5" t="s">
        <v>97</v>
      </c>
      <c r="C247" s="5" t="s">
        <v>637</v>
      </c>
      <c r="D247" s="7">
        <v>3245437.03</v>
      </c>
      <c r="E247" s="7">
        <v>440413.91519999999</v>
      </c>
      <c r="F247" s="8">
        <f t="shared" si="3"/>
        <v>3685850.9452</v>
      </c>
    </row>
    <row r="248" spans="1:6">
      <c r="A248" s="5">
        <v>243</v>
      </c>
      <c r="B248" s="5" t="s">
        <v>98</v>
      </c>
      <c r="C248" s="5" t="s">
        <v>641</v>
      </c>
      <c r="D248" s="7">
        <v>3813457.56</v>
      </c>
      <c r="E248" s="7">
        <v>517495.72169999999</v>
      </c>
      <c r="F248" s="8">
        <f t="shared" si="3"/>
        <v>4330953.2817000002</v>
      </c>
    </row>
    <row r="249" spans="1:6">
      <c r="A249" s="5">
        <v>244</v>
      </c>
      <c r="B249" s="5" t="s">
        <v>98</v>
      </c>
      <c r="C249" s="5" t="s">
        <v>643</v>
      </c>
      <c r="D249" s="7">
        <v>2901783.52</v>
      </c>
      <c r="E249" s="7">
        <v>393779.27519999997</v>
      </c>
      <c r="F249" s="8">
        <f t="shared" si="3"/>
        <v>3295562.7952000001</v>
      </c>
    </row>
    <row r="250" spans="1:6">
      <c r="A250" s="5">
        <v>245</v>
      </c>
      <c r="B250" s="5" t="s">
        <v>98</v>
      </c>
      <c r="C250" s="5" t="s">
        <v>645</v>
      </c>
      <c r="D250" s="7">
        <v>2766809.78</v>
      </c>
      <c r="E250" s="7">
        <v>375463.00199999998</v>
      </c>
      <c r="F250" s="8">
        <f t="shared" si="3"/>
        <v>3142272.7819999997</v>
      </c>
    </row>
    <row r="251" spans="1:6">
      <c r="A251" s="5">
        <v>246</v>
      </c>
      <c r="B251" s="5" t="s">
        <v>98</v>
      </c>
      <c r="C251" s="5" t="s">
        <v>647</v>
      </c>
      <c r="D251" s="7">
        <v>2856881.31</v>
      </c>
      <c r="E251" s="7">
        <v>387685.93320000003</v>
      </c>
      <c r="F251" s="8">
        <f t="shared" si="3"/>
        <v>3244567.2431999999</v>
      </c>
    </row>
    <row r="252" spans="1:6">
      <c r="A252" s="5">
        <v>247</v>
      </c>
      <c r="B252" s="5" t="s">
        <v>98</v>
      </c>
      <c r="C252" s="5" t="s">
        <v>649</v>
      </c>
      <c r="D252" s="7">
        <v>3025994.03</v>
      </c>
      <c r="E252" s="7">
        <v>410634.95189999999</v>
      </c>
      <c r="F252" s="8">
        <f t="shared" si="3"/>
        <v>3436628.9819</v>
      </c>
    </row>
    <row r="253" spans="1:6">
      <c r="A253" s="5">
        <v>248</v>
      </c>
      <c r="B253" s="5" t="s">
        <v>98</v>
      </c>
      <c r="C253" s="5" t="s">
        <v>651</v>
      </c>
      <c r="D253" s="7">
        <v>3084723.32</v>
      </c>
      <c r="E253" s="7">
        <v>418604.66369999998</v>
      </c>
      <c r="F253" s="8">
        <f t="shared" si="3"/>
        <v>3503327.9836999997</v>
      </c>
    </row>
    <row r="254" spans="1:6">
      <c r="A254" s="5">
        <v>249</v>
      </c>
      <c r="B254" s="5" t="s">
        <v>98</v>
      </c>
      <c r="C254" s="5" t="s">
        <v>653</v>
      </c>
      <c r="D254" s="7">
        <v>2541831.17</v>
      </c>
      <c r="E254" s="7">
        <v>344932.84230000002</v>
      </c>
      <c r="F254" s="8">
        <f t="shared" si="3"/>
        <v>2886764.0123000001</v>
      </c>
    </row>
    <row r="255" spans="1:6">
      <c r="A255" s="5">
        <v>250</v>
      </c>
      <c r="B255" s="5" t="s">
        <v>98</v>
      </c>
      <c r="C255" s="5" t="s">
        <v>655</v>
      </c>
      <c r="D255" s="7">
        <v>3131332.66</v>
      </c>
      <c r="E255" s="7">
        <v>424929.66810000001</v>
      </c>
      <c r="F255" s="8">
        <f t="shared" si="3"/>
        <v>3556262.3281</v>
      </c>
    </row>
    <row r="256" spans="1:6">
      <c r="A256" s="5">
        <v>251</v>
      </c>
      <c r="B256" s="5" t="s">
        <v>98</v>
      </c>
      <c r="C256" s="5" t="s">
        <v>657</v>
      </c>
      <c r="D256" s="7">
        <v>3350401.49</v>
      </c>
      <c r="E256" s="7">
        <v>454657.85489999998</v>
      </c>
      <c r="F256" s="8">
        <f t="shared" si="3"/>
        <v>3805059.3449000004</v>
      </c>
    </row>
    <row r="257" spans="1:6">
      <c r="A257" s="5">
        <v>252</v>
      </c>
      <c r="B257" s="5" t="s">
        <v>98</v>
      </c>
      <c r="C257" s="5" t="s">
        <v>659</v>
      </c>
      <c r="D257" s="7">
        <v>2925636.25</v>
      </c>
      <c r="E257" s="7">
        <v>397016.15100000001</v>
      </c>
      <c r="F257" s="8">
        <f t="shared" si="3"/>
        <v>3322652.4010000001</v>
      </c>
    </row>
    <row r="258" spans="1:6">
      <c r="A258" s="5">
        <v>253</v>
      </c>
      <c r="B258" s="5" t="s">
        <v>98</v>
      </c>
      <c r="C258" s="5" t="s">
        <v>661</v>
      </c>
      <c r="D258" s="7">
        <v>3135301.63</v>
      </c>
      <c r="E258" s="7">
        <v>425468.26650000003</v>
      </c>
      <c r="F258" s="8">
        <f t="shared" si="3"/>
        <v>3560769.8964999998</v>
      </c>
    </row>
    <row r="259" spans="1:6">
      <c r="A259" s="5">
        <v>254</v>
      </c>
      <c r="B259" s="5" t="s">
        <v>98</v>
      </c>
      <c r="C259" s="5" t="s">
        <v>663</v>
      </c>
      <c r="D259" s="7">
        <v>2200230.17</v>
      </c>
      <c r="E259" s="7">
        <v>298576.7328</v>
      </c>
      <c r="F259" s="8">
        <f t="shared" si="3"/>
        <v>2498806.9027999998</v>
      </c>
    </row>
    <row r="260" spans="1:6">
      <c r="A260" s="5">
        <v>255</v>
      </c>
      <c r="B260" s="5" t="s">
        <v>98</v>
      </c>
      <c r="C260" s="5" t="s">
        <v>665</v>
      </c>
      <c r="D260" s="7">
        <v>2788643.27</v>
      </c>
      <c r="E260" s="7">
        <v>378425.86080000002</v>
      </c>
      <c r="F260" s="8">
        <f t="shared" si="3"/>
        <v>3167069.1307999999</v>
      </c>
    </row>
    <row r="261" spans="1:6">
      <c r="A261" s="5">
        <v>256</v>
      </c>
      <c r="B261" s="5" t="s">
        <v>98</v>
      </c>
      <c r="C261" s="5" t="s">
        <v>667</v>
      </c>
      <c r="D261" s="7">
        <v>2721261.67</v>
      </c>
      <c r="E261" s="7">
        <v>369282.0099</v>
      </c>
      <c r="F261" s="8">
        <f t="shared" si="3"/>
        <v>3090543.6798999999</v>
      </c>
    </row>
    <row r="262" spans="1:6">
      <c r="A262" s="5">
        <v>257</v>
      </c>
      <c r="B262" s="5" t="s">
        <v>98</v>
      </c>
      <c r="C262" s="5" t="s">
        <v>669</v>
      </c>
      <c r="D262" s="7">
        <v>2918589.85</v>
      </c>
      <c r="E262" s="7">
        <v>396059.93670000002</v>
      </c>
      <c r="F262" s="8">
        <f t="shared" si="3"/>
        <v>3314649.7867000001</v>
      </c>
    </row>
    <row r="263" spans="1:6">
      <c r="A263" s="5">
        <v>258</v>
      </c>
      <c r="B263" s="5" t="s">
        <v>98</v>
      </c>
      <c r="C263" s="5" t="s">
        <v>671</v>
      </c>
      <c r="D263" s="7">
        <v>2837096.98</v>
      </c>
      <c r="E263" s="7">
        <v>385001.14980000001</v>
      </c>
      <c r="F263" s="8">
        <f t="shared" ref="F263:F326" si="4">D263+E263</f>
        <v>3222098.1298000002</v>
      </c>
    </row>
    <row r="264" spans="1:6">
      <c r="A264" s="5">
        <v>259</v>
      </c>
      <c r="B264" s="5" t="s">
        <v>99</v>
      </c>
      <c r="C264" s="5" t="s">
        <v>675</v>
      </c>
      <c r="D264" s="7">
        <v>3553952.53</v>
      </c>
      <c r="E264" s="7">
        <v>482280.2403</v>
      </c>
      <c r="F264" s="8">
        <f t="shared" si="4"/>
        <v>4036232.7703</v>
      </c>
    </row>
    <row r="265" spans="1:6">
      <c r="A265" s="5">
        <v>260</v>
      </c>
      <c r="B265" s="5" t="s">
        <v>99</v>
      </c>
      <c r="C265" s="5" t="s">
        <v>677</v>
      </c>
      <c r="D265" s="7">
        <v>2994460.42</v>
      </c>
      <c r="E265" s="7">
        <v>406355.76270000002</v>
      </c>
      <c r="F265" s="8">
        <f t="shared" si="4"/>
        <v>3400816.1826999998</v>
      </c>
    </row>
    <row r="266" spans="1:6">
      <c r="A266" s="5">
        <v>261</v>
      </c>
      <c r="B266" s="5" t="s">
        <v>99</v>
      </c>
      <c r="C266" s="5" t="s">
        <v>679</v>
      </c>
      <c r="D266" s="7">
        <v>4053319.56</v>
      </c>
      <c r="E266" s="7">
        <v>550045.59420000005</v>
      </c>
      <c r="F266" s="8">
        <f t="shared" si="4"/>
        <v>4603365.1541999998</v>
      </c>
    </row>
    <row r="267" spans="1:6">
      <c r="A267" s="5">
        <v>262</v>
      </c>
      <c r="B267" s="5" t="s">
        <v>99</v>
      </c>
      <c r="C267" s="5" t="s">
        <v>681</v>
      </c>
      <c r="D267" s="7">
        <v>3810269.28</v>
      </c>
      <c r="E267" s="7">
        <v>517063.0638</v>
      </c>
      <c r="F267" s="8">
        <f t="shared" si="4"/>
        <v>4327332.3437999999</v>
      </c>
    </row>
    <row r="268" spans="1:6">
      <c r="A268" s="5">
        <v>263</v>
      </c>
      <c r="B268" s="5" t="s">
        <v>99</v>
      </c>
      <c r="C268" s="5" t="s">
        <v>683</v>
      </c>
      <c r="D268" s="7">
        <v>3684091.59</v>
      </c>
      <c r="E268" s="7">
        <v>499940.4363</v>
      </c>
      <c r="F268" s="8">
        <f t="shared" si="4"/>
        <v>4184032.0263</v>
      </c>
    </row>
    <row r="269" spans="1:6">
      <c r="A269" s="5">
        <v>264</v>
      </c>
      <c r="B269" s="5" t="s">
        <v>99</v>
      </c>
      <c r="C269" s="5" t="s">
        <v>685</v>
      </c>
      <c r="D269" s="7">
        <v>3542137.21</v>
      </c>
      <c r="E269" s="7">
        <v>480676.87170000002</v>
      </c>
      <c r="F269" s="8">
        <f t="shared" si="4"/>
        <v>4022814.0817</v>
      </c>
    </row>
    <row r="270" spans="1:6">
      <c r="A270" s="5">
        <v>265</v>
      </c>
      <c r="B270" s="5" t="s">
        <v>99</v>
      </c>
      <c r="C270" s="5" t="s">
        <v>687</v>
      </c>
      <c r="D270" s="7">
        <v>3576446.05</v>
      </c>
      <c r="E270" s="7">
        <v>485332.66710000002</v>
      </c>
      <c r="F270" s="8">
        <f t="shared" si="4"/>
        <v>4061778.7171</v>
      </c>
    </row>
    <row r="271" spans="1:6">
      <c r="A271" s="5">
        <v>266</v>
      </c>
      <c r="B271" s="5" t="s">
        <v>99</v>
      </c>
      <c r="C271" s="5" t="s">
        <v>689</v>
      </c>
      <c r="D271" s="7">
        <v>3870849.35</v>
      </c>
      <c r="E271" s="7">
        <v>525283.93110000005</v>
      </c>
      <c r="F271" s="8">
        <f t="shared" si="4"/>
        <v>4396133.2811000003</v>
      </c>
    </row>
    <row r="272" spans="1:6">
      <c r="A272" s="5">
        <v>267</v>
      </c>
      <c r="B272" s="5" t="s">
        <v>99</v>
      </c>
      <c r="C272" s="5" t="s">
        <v>691</v>
      </c>
      <c r="D272" s="7">
        <v>3522187.81</v>
      </c>
      <c r="E272" s="7">
        <v>477969.68790000002</v>
      </c>
      <c r="F272" s="8">
        <f t="shared" si="4"/>
        <v>4000157.4978999998</v>
      </c>
    </row>
    <row r="273" spans="1:6">
      <c r="A273" s="5">
        <v>268</v>
      </c>
      <c r="B273" s="5" t="s">
        <v>99</v>
      </c>
      <c r="C273" s="5" t="s">
        <v>693</v>
      </c>
      <c r="D273" s="7">
        <v>3293835.6</v>
      </c>
      <c r="E273" s="7">
        <v>446981.72249999997</v>
      </c>
      <c r="F273" s="8">
        <f t="shared" si="4"/>
        <v>3740817.3225000002</v>
      </c>
    </row>
    <row r="274" spans="1:6">
      <c r="A274" s="5">
        <v>269</v>
      </c>
      <c r="B274" s="5" t="s">
        <v>99</v>
      </c>
      <c r="C274" s="5" t="s">
        <v>695</v>
      </c>
      <c r="D274" s="7">
        <v>3448424.46</v>
      </c>
      <c r="E274" s="7">
        <v>467959.8174</v>
      </c>
      <c r="F274" s="8">
        <f t="shared" si="4"/>
        <v>3916384.2774</v>
      </c>
    </row>
    <row r="275" spans="1:6">
      <c r="A275" s="5">
        <v>270</v>
      </c>
      <c r="B275" s="5" t="s">
        <v>99</v>
      </c>
      <c r="C275" s="5" t="s">
        <v>697</v>
      </c>
      <c r="D275" s="7">
        <v>3348178.41</v>
      </c>
      <c r="E275" s="7">
        <v>454356.17729999998</v>
      </c>
      <c r="F275" s="8">
        <f t="shared" si="4"/>
        <v>3802534.5873000002</v>
      </c>
    </row>
    <row r="276" spans="1:6">
      <c r="A276" s="5">
        <v>271</v>
      </c>
      <c r="B276" s="5" t="s">
        <v>99</v>
      </c>
      <c r="C276" s="5" t="s">
        <v>699</v>
      </c>
      <c r="D276" s="7">
        <v>4336329.04</v>
      </c>
      <c r="E276" s="7">
        <v>588450.68729999999</v>
      </c>
      <c r="F276" s="8">
        <f t="shared" si="4"/>
        <v>4924779.7273000004</v>
      </c>
    </row>
    <row r="277" spans="1:6">
      <c r="A277" s="5">
        <v>272</v>
      </c>
      <c r="B277" s="5" t="s">
        <v>99</v>
      </c>
      <c r="C277" s="5" t="s">
        <v>700</v>
      </c>
      <c r="D277" s="7">
        <v>2975331.67</v>
      </c>
      <c r="E277" s="7">
        <v>403759.94309999997</v>
      </c>
      <c r="F277" s="8">
        <f t="shared" si="4"/>
        <v>3379091.6130999997</v>
      </c>
    </row>
    <row r="278" spans="1:6">
      <c r="A278" s="5">
        <v>273</v>
      </c>
      <c r="B278" s="5" t="s">
        <v>99</v>
      </c>
      <c r="C278" s="5" t="s">
        <v>702</v>
      </c>
      <c r="D278" s="7">
        <v>3293210.99</v>
      </c>
      <c r="E278" s="7">
        <v>446896.96169999999</v>
      </c>
      <c r="F278" s="8">
        <f t="shared" si="4"/>
        <v>3740107.9517000001</v>
      </c>
    </row>
    <row r="279" spans="1:6">
      <c r="A279" s="5">
        <v>274</v>
      </c>
      <c r="B279" s="5" t="s">
        <v>99</v>
      </c>
      <c r="C279" s="5" t="s">
        <v>704</v>
      </c>
      <c r="D279" s="7">
        <v>3739397.17</v>
      </c>
      <c r="E279" s="7">
        <v>507445.54109999997</v>
      </c>
      <c r="F279" s="8">
        <f t="shared" si="4"/>
        <v>4246842.7111</v>
      </c>
    </row>
    <row r="280" spans="1:6">
      <c r="A280" s="5">
        <v>275</v>
      </c>
      <c r="B280" s="5" t="s">
        <v>99</v>
      </c>
      <c r="C280" s="5" t="s">
        <v>706</v>
      </c>
      <c r="D280" s="7">
        <v>3096737.66</v>
      </c>
      <c r="E280" s="7">
        <v>420235.0404</v>
      </c>
      <c r="F280" s="8">
        <f t="shared" si="4"/>
        <v>3516972.7004</v>
      </c>
    </row>
    <row r="281" spans="1:6">
      <c r="A281" s="5">
        <v>276</v>
      </c>
      <c r="B281" s="5" t="s">
        <v>100</v>
      </c>
      <c r="C281" s="5" t="s">
        <v>711</v>
      </c>
      <c r="D281" s="7">
        <v>4940899.4800000004</v>
      </c>
      <c r="E281" s="7">
        <v>670492.40729999996</v>
      </c>
      <c r="F281" s="8">
        <f t="shared" si="4"/>
        <v>5611391.8873000005</v>
      </c>
    </row>
    <row r="282" spans="1:6">
      <c r="A282" s="5">
        <v>277</v>
      </c>
      <c r="B282" s="5" t="s">
        <v>100</v>
      </c>
      <c r="C282" s="5" t="s">
        <v>713</v>
      </c>
      <c r="D282" s="7">
        <v>3588241.75</v>
      </c>
      <c r="E282" s="7">
        <v>486933.37349999999</v>
      </c>
      <c r="F282" s="8">
        <f t="shared" si="4"/>
        <v>4075175.1234999998</v>
      </c>
    </row>
    <row r="283" spans="1:6">
      <c r="A283" s="5">
        <v>278</v>
      </c>
      <c r="B283" s="5" t="s">
        <v>100</v>
      </c>
      <c r="C283" s="5" t="s">
        <v>715</v>
      </c>
      <c r="D283" s="7">
        <v>3611486.49</v>
      </c>
      <c r="E283" s="7">
        <v>490087.74209999997</v>
      </c>
      <c r="F283" s="8">
        <f t="shared" si="4"/>
        <v>4101574.2321000001</v>
      </c>
    </row>
    <row r="284" spans="1:6">
      <c r="A284" s="5">
        <v>279</v>
      </c>
      <c r="B284" s="5" t="s">
        <v>100</v>
      </c>
      <c r="C284" s="5" t="s">
        <v>717</v>
      </c>
      <c r="D284" s="7">
        <v>3935201.86</v>
      </c>
      <c r="E284" s="7">
        <v>534016.72679999995</v>
      </c>
      <c r="F284" s="8">
        <f t="shared" si="4"/>
        <v>4469218.5867999997</v>
      </c>
    </row>
    <row r="285" spans="1:6">
      <c r="A285" s="5">
        <v>280</v>
      </c>
      <c r="B285" s="5" t="s">
        <v>100</v>
      </c>
      <c r="C285" s="5" t="s">
        <v>719</v>
      </c>
      <c r="D285" s="7">
        <v>3827522.37</v>
      </c>
      <c r="E285" s="7">
        <v>519404.35110000003</v>
      </c>
      <c r="F285" s="8">
        <f t="shared" si="4"/>
        <v>4346926.7210999997</v>
      </c>
    </row>
    <row r="286" spans="1:6">
      <c r="A286" s="5">
        <v>281</v>
      </c>
      <c r="B286" s="5" t="s">
        <v>100</v>
      </c>
      <c r="C286" s="5" t="s">
        <v>100</v>
      </c>
      <c r="D286" s="7">
        <v>4167685.65</v>
      </c>
      <c r="E286" s="7">
        <v>565565.35889999999</v>
      </c>
      <c r="F286" s="8">
        <f t="shared" si="4"/>
        <v>4733251.0088999998</v>
      </c>
    </row>
    <row r="287" spans="1:6">
      <c r="A287" s="5">
        <v>282</v>
      </c>
      <c r="B287" s="5" t="s">
        <v>100</v>
      </c>
      <c r="C287" s="5" t="s">
        <v>722</v>
      </c>
      <c r="D287" s="7">
        <v>3267850.68</v>
      </c>
      <c r="E287" s="7">
        <v>443455.5036</v>
      </c>
      <c r="F287" s="8">
        <f t="shared" si="4"/>
        <v>3711306.1836000001</v>
      </c>
    </row>
    <row r="288" spans="1:6">
      <c r="A288" s="5">
        <v>283</v>
      </c>
      <c r="B288" s="5" t="s">
        <v>100</v>
      </c>
      <c r="C288" s="5" t="s">
        <v>724</v>
      </c>
      <c r="D288" s="7">
        <v>3505371.79</v>
      </c>
      <c r="E288" s="7">
        <v>475687.71299999999</v>
      </c>
      <c r="F288" s="8">
        <f t="shared" si="4"/>
        <v>3981059.503</v>
      </c>
    </row>
    <row r="289" spans="1:6">
      <c r="A289" s="5">
        <v>284</v>
      </c>
      <c r="B289" s="5" t="s">
        <v>100</v>
      </c>
      <c r="C289" s="5" t="s">
        <v>726</v>
      </c>
      <c r="D289" s="7">
        <v>3195786.22</v>
      </c>
      <c r="E289" s="7">
        <v>433676.17709999997</v>
      </c>
      <c r="F289" s="8">
        <f t="shared" si="4"/>
        <v>3629462.3971000002</v>
      </c>
    </row>
    <row r="290" spans="1:6">
      <c r="A290" s="5">
        <v>285</v>
      </c>
      <c r="B290" s="5" t="s">
        <v>100</v>
      </c>
      <c r="C290" s="5" t="s">
        <v>728</v>
      </c>
      <c r="D290" s="7">
        <v>3030798.67</v>
      </c>
      <c r="E290" s="7">
        <v>411286.95329999999</v>
      </c>
      <c r="F290" s="8">
        <f t="shared" si="4"/>
        <v>3442085.6233000001</v>
      </c>
    </row>
    <row r="291" spans="1:6">
      <c r="A291" s="5">
        <v>286</v>
      </c>
      <c r="B291" s="5" t="s">
        <v>100</v>
      </c>
      <c r="C291" s="5" t="s">
        <v>730</v>
      </c>
      <c r="D291" s="7">
        <v>4136548.65</v>
      </c>
      <c r="E291" s="7">
        <v>561339.99</v>
      </c>
      <c r="F291" s="8">
        <f t="shared" si="4"/>
        <v>4697888.6399999997</v>
      </c>
    </row>
    <row r="292" spans="1:6">
      <c r="A292" s="5">
        <v>287</v>
      </c>
      <c r="B292" s="5" t="s">
        <v>101</v>
      </c>
      <c r="C292" s="5" t="s">
        <v>735</v>
      </c>
      <c r="D292" s="7">
        <v>3233524.26</v>
      </c>
      <c r="E292" s="7">
        <v>438797.32319999998</v>
      </c>
      <c r="F292" s="8">
        <f t="shared" si="4"/>
        <v>3672321.5831999998</v>
      </c>
    </row>
    <row r="293" spans="1:6">
      <c r="A293" s="5">
        <v>288</v>
      </c>
      <c r="B293" s="5" t="s">
        <v>101</v>
      </c>
      <c r="C293" s="5" t="s">
        <v>737</v>
      </c>
      <c r="D293" s="7">
        <v>3042909.32</v>
      </c>
      <c r="E293" s="7">
        <v>412930.39919999999</v>
      </c>
      <c r="F293" s="8">
        <f t="shared" si="4"/>
        <v>3455839.7191999997</v>
      </c>
    </row>
    <row r="294" spans="1:6">
      <c r="A294" s="5">
        <v>289</v>
      </c>
      <c r="B294" s="5" t="s">
        <v>101</v>
      </c>
      <c r="C294" s="5" t="s">
        <v>739</v>
      </c>
      <c r="D294" s="7">
        <v>2795489.08</v>
      </c>
      <c r="E294" s="7">
        <v>379354.85430000001</v>
      </c>
      <c r="F294" s="8">
        <f t="shared" si="4"/>
        <v>3174843.9342999998</v>
      </c>
    </row>
    <row r="295" spans="1:6">
      <c r="A295" s="5">
        <v>290</v>
      </c>
      <c r="B295" s="5" t="s">
        <v>101</v>
      </c>
      <c r="C295" s="5" t="s">
        <v>741</v>
      </c>
      <c r="D295" s="7">
        <v>2973218.28</v>
      </c>
      <c r="E295" s="7">
        <v>403473.15120000002</v>
      </c>
      <c r="F295" s="8">
        <f t="shared" si="4"/>
        <v>3376691.4312</v>
      </c>
    </row>
    <row r="296" spans="1:6">
      <c r="A296" s="5">
        <v>291</v>
      </c>
      <c r="B296" s="5" t="s">
        <v>101</v>
      </c>
      <c r="C296" s="5" t="s">
        <v>743</v>
      </c>
      <c r="D296" s="7">
        <v>3188200.72</v>
      </c>
      <c r="E296" s="7">
        <v>432646.80570000003</v>
      </c>
      <c r="F296" s="8">
        <f t="shared" si="4"/>
        <v>3620847.5257000001</v>
      </c>
    </row>
    <row r="297" spans="1:6">
      <c r="A297" s="5">
        <v>292</v>
      </c>
      <c r="B297" s="5" t="s">
        <v>101</v>
      </c>
      <c r="C297" s="5" t="s">
        <v>745</v>
      </c>
      <c r="D297" s="7">
        <v>3198876.33</v>
      </c>
      <c r="E297" s="7">
        <v>434095.51199999999</v>
      </c>
      <c r="F297" s="8">
        <f t="shared" si="4"/>
        <v>3632971.8420000002</v>
      </c>
    </row>
    <row r="298" spans="1:6">
      <c r="A298" s="5">
        <v>293</v>
      </c>
      <c r="B298" s="5" t="s">
        <v>101</v>
      </c>
      <c r="C298" s="5" t="s">
        <v>747</v>
      </c>
      <c r="D298" s="7">
        <v>2863163.03</v>
      </c>
      <c r="E298" s="7">
        <v>388538.37839999999</v>
      </c>
      <c r="F298" s="8">
        <f t="shared" si="4"/>
        <v>3251701.4083999996</v>
      </c>
    </row>
    <row r="299" spans="1:6">
      <c r="A299" s="5">
        <v>294</v>
      </c>
      <c r="B299" s="5" t="s">
        <v>101</v>
      </c>
      <c r="C299" s="5" t="s">
        <v>749</v>
      </c>
      <c r="D299" s="7">
        <v>3032682.64</v>
      </c>
      <c r="E299" s="7">
        <v>411542.6127</v>
      </c>
      <c r="F299" s="8">
        <f t="shared" si="4"/>
        <v>3444225.2527000001</v>
      </c>
    </row>
    <row r="300" spans="1:6">
      <c r="A300" s="5">
        <v>295</v>
      </c>
      <c r="B300" s="5" t="s">
        <v>101</v>
      </c>
      <c r="C300" s="5" t="s">
        <v>751</v>
      </c>
      <c r="D300" s="7">
        <v>3412013.24</v>
      </c>
      <c r="E300" s="7">
        <v>463018.72379999998</v>
      </c>
      <c r="F300" s="8">
        <f t="shared" si="4"/>
        <v>3875031.9638</v>
      </c>
    </row>
    <row r="301" spans="1:6">
      <c r="A301" s="5">
        <v>296</v>
      </c>
      <c r="B301" s="5" t="s">
        <v>101</v>
      </c>
      <c r="C301" s="5" t="s">
        <v>753</v>
      </c>
      <c r="D301" s="7">
        <v>3015742.17</v>
      </c>
      <c r="E301" s="7">
        <v>409243.74959999998</v>
      </c>
      <c r="F301" s="8">
        <f t="shared" si="4"/>
        <v>3424985.9195999997</v>
      </c>
    </row>
    <row r="302" spans="1:6">
      <c r="A302" s="5">
        <v>297</v>
      </c>
      <c r="B302" s="5" t="s">
        <v>101</v>
      </c>
      <c r="C302" s="5" t="s">
        <v>755</v>
      </c>
      <c r="D302" s="7">
        <v>3719791.4</v>
      </c>
      <c r="E302" s="7">
        <v>504784.98930000002</v>
      </c>
      <c r="F302" s="8">
        <f t="shared" si="4"/>
        <v>4224576.3892999999</v>
      </c>
    </row>
    <row r="303" spans="1:6">
      <c r="A303" s="5">
        <v>298</v>
      </c>
      <c r="B303" s="5" t="s">
        <v>101</v>
      </c>
      <c r="C303" s="5" t="s">
        <v>757</v>
      </c>
      <c r="D303" s="7">
        <v>3159201.66</v>
      </c>
      <c r="E303" s="7">
        <v>428711.56079999998</v>
      </c>
      <c r="F303" s="8">
        <f t="shared" si="4"/>
        <v>3587913.2208000002</v>
      </c>
    </row>
    <row r="304" spans="1:6">
      <c r="A304" s="5">
        <v>299</v>
      </c>
      <c r="B304" s="5" t="s">
        <v>101</v>
      </c>
      <c r="C304" s="5" t="s">
        <v>759</v>
      </c>
      <c r="D304" s="7">
        <v>2853940.98</v>
      </c>
      <c r="E304" s="7">
        <v>387286.92389999999</v>
      </c>
      <c r="F304" s="8">
        <f t="shared" si="4"/>
        <v>3241227.9038999998</v>
      </c>
    </row>
    <row r="305" spans="1:6">
      <c r="A305" s="5">
        <v>300</v>
      </c>
      <c r="B305" s="5" t="s">
        <v>101</v>
      </c>
      <c r="C305" s="5" t="s">
        <v>761</v>
      </c>
      <c r="D305" s="7">
        <v>2777349.43</v>
      </c>
      <c r="E305" s="7">
        <v>376893.25919999997</v>
      </c>
      <c r="F305" s="8">
        <f t="shared" si="4"/>
        <v>3154242.6891999999</v>
      </c>
    </row>
    <row r="306" spans="1:6">
      <c r="A306" s="5">
        <v>301</v>
      </c>
      <c r="B306" s="5" t="s">
        <v>101</v>
      </c>
      <c r="C306" s="5" t="s">
        <v>763</v>
      </c>
      <c r="D306" s="7">
        <v>2474178.09</v>
      </c>
      <c r="E306" s="7">
        <v>335752.15049999999</v>
      </c>
      <c r="F306" s="8">
        <f t="shared" si="4"/>
        <v>2809930.2404999998</v>
      </c>
    </row>
    <row r="307" spans="1:6">
      <c r="A307" s="5">
        <v>302</v>
      </c>
      <c r="B307" s="5" t="s">
        <v>101</v>
      </c>
      <c r="C307" s="5" t="s">
        <v>765</v>
      </c>
      <c r="D307" s="7">
        <v>2681976.7400000002</v>
      </c>
      <c r="E307" s="7">
        <v>363950.946</v>
      </c>
      <c r="F307" s="8">
        <f t="shared" si="4"/>
        <v>3045927.6860000002</v>
      </c>
    </row>
    <row r="308" spans="1:6">
      <c r="A308" s="5">
        <v>303</v>
      </c>
      <c r="B308" s="5" t="s">
        <v>101</v>
      </c>
      <c r="C308" s="5" t="s">
        <v>767</v>
      </c>
      <c r="D308" s="7">
        <v>3148544.49</v>
      </c>
      <c r="E308" s="7">
        <v>427265.35560000001</v>
      </c>
      <c r="F308" s="8">
        <f t="shared" si="4"/>
        <v>3575809.8456000001</v>
      </c>
    </row>
    <row r="309" spans="1:6">
      <c r="A309" s="5">
        <v>304</v>
      </c>
      <c r="B309" s="5" t="s">
        <v>101</v>
      </c>
      <c r="C309" s="5" t="s">
        <v>769</v>
      </c>
      <c r="D309" s="7">
        <v>3407928.92</v>
      </c>
      <c r="E309" s="7">
        <v>462464.47080000001</v>
      </c>
      <c r="F309" s="8">
        <f t="shared" si="4"/>
        <v>3870393.3908000002</v>
      </c>
    </row>
    <row r="310" spans="1:6">
      <c r="A310" s="5">
        <v>305</v>
      </c>
      <c r="B310" s="5" t="s">
        <v>101</v>
      </c>
      <c r="C310" s="5" t="s">
        <v>771</v>
      </c>
      <c r="D310" s="7">
        <v>2985844.4</v>
      </c>
      <c r="E310" s="7">
        <v>405186.5478</v>
      </c>
      <c r="F310" s="8">
        <f t="shared" si="4"/>
        <v>3391030.9477999997</v>
      </c>
    </row>
    <row r="311" spans="1:6">
      <c r="A311" s="5">
        <v>306</v>
      </c>
      <c r="B311" s="5" t="s">
        <v>101</v>
      </c>
      <c r="C311" s="5" t="s">
        <v>773</v>
      </c>
      <c r="D311" s="7">
        <v>2652610</v>
      </c>
      <c r="E311" s="7">
        <v>359965.80660000001</v>
      </c>
      <c r="F311" s="8">
        <f t="shared" si="4"/>
        <v>3012575.8065999998</v>
      </c>
    </row>
    <row r="312" spans="1:6">
      <c r="A312" s="5">
        <v>307</v>
      </c>
      <c r="B312" s="5" t="s">
        <v>101</v>
      </c>
      <c r="C312" s="5" t="s">
        <v>775</v>
      </c>
      <c r="D312" s="7">
        <v>2917506.5</v>
      </c>
      <c r="E312" s="7">
        <v>395912.92379999999</v>
      </c>
      <c r="F312" s="8">
        <f t="shared" si="4"/>
        <v>3313419.4238</v>
      </c>
    </row>
    <row r="313" spans="1:6">
      <c r="A313" s="5">
        <v>308</v>
      </c>
      <c r="B313" s="5" t="s">
        <v>101</v>
      </c>
      <c r="C313" s="5" t="s">
        <v>777</v>
      </c>
      <c r="D313" s="7">
        <v>2838101.05</v>
      </c>
      <c r="E313" s="7">
        <v>385137.40590000001</v>
      </c>
      <c r="F313" s="8">
        <f t="shared" si="4"/>
        <v>3223238.4558999999</v>
      </c>
    </row>
    <row r="314" spans="1:6">
      <c r="A314" s="5">
        <v>309</v>
      </c>
      <c r="B314" s="5" t="s">
        <v>101</v>
      </c>
      <c r="C314" s="5" t="s">
        <v>779</v>
      </c>
      <c r="D314" s="7">
        <v>2745176.11</v>
      </c>
      <c r="E314" s="7">
        <v>372527.25900000002</v>
      </c>
      <c r="F314" s="8">
        <f t="shared" si="4"/>
        <v>3117703.3689999999</v>
      </c>
    </row>
    <row r="315" spans="1:6">
      <c r="A315" s="5">
        <v>310</v>
      </c>
      <c r="B315" s="5" t="s">
        <v>101</v>
      </c>
      <c r="C315" s="5" t="s">
        <v>781</v>
      </c>
      <c r="D315" s="7">
        <v>2839848.54</v>
      </c>
      <c r="E315" s="7">
        <v>385374.54450000002</v>
      </c>
      <c r="F315" s="8">
        <f t="shared" si="4"/>
        <v>3225223.0844999999</v>
      </c>
    </row>
    <row r="316" spans="1:6">
      <c r="A316" s="5">
        <v>311</v>
      </c>
      <c r="B316" s="5" t="s">
        <v>101</v>
      </c>
      <c r="C316" s="5" t="s">
        <v>783</v>
      </c>
      <c r="D316" s="7">
        <v>2865855.53</v>
      </c>
      <c r="E316" s="7">
        <v>388903.7574</v>
      </c>
      <c r="F316" s="8">
        <f t="shared" si="4"/>
        <v>3254759.2873999998</v>
      </c>
    </row>
    <row r="317" spans="1:6">
      <c r="A317" s="5">
        <v>312</v>
      </c>
      <c r="B317" s="5" t="s">
        <v>101</v>
      </c>
      <c r="C317" s="5" t="s">
        <v>785</v>
      </c>
      <c r="D317" s="7">
        <v>3048783.13</v>
      </c>
      <c r="E317" s="7">
        <v>413727.49050000001</v>
      </c>
      <c r="F317" s="8">
        <f t="shared" si="4"/>
        <v>3462510.6204999997</v>
      </c>
    </row>
    <row r="318" spans="1:6">
      <c r="A318" s="5">
        <v>313</v>
      </c>
      <c r="B318" s="5" t="s">
        <v>101</v>
      </c>
      <c r="C318" s="5" t="s">
        <v>787</v>
      </c>
      <c r="D318" s="7">
        <v>2727394.59</v>
      </c>
      <c r="E318" s="7">
        <v>370114.26179999998</v>
      </c>
      <c r="F318" s="8">
        <f t="shared" si="4"/>
        <v>3097508.8517999998</v>
      </c>
    </row>
    <row r="319" spans="1:6">
      <c r="A319" s="5">
        <v>314</v>
      </c>
      <c r="B319" s="5" t="s">
        <v>102</v>
      </c>
      <c r="C319" s="5" t="s">
        <v>792</v>
      </c>
      <c r="D319" s="7">
        <v>2848158.65</v>
      </c>
      <c r="E319" s="7">
        <v>386502.24660000001</v>
      </c>
      <c r="F319" s="8">
        <f t="shared" si="4"/>
        <v>3234660.8966000001</v>
      </c>
    </row>
    <row r="320" spans="1:6">
      <c r="A320" s="5">
        <v>315</v>
      </c>
      <c r="B320" s="5" t="s">
        <v>102</v>
      </c>
      <c r="C320" s="5" t="s">
        <v>794</v>
      </c>
      <c r="D320" s="7">
        <v>3368549.23</v>
      </c>
      <c r="E320" s="7">
        <v>457120.54889999999</v>
      </c>
      <c r="F320" s="8">
        <f t="shared" si="4"/>
        <v>3825669.7788999998</v>
      </c>
    </row>
    <row r="321" spans="1:6">
      <c r="A321" s="5">
        <v>316</v>
      </c>
      <c r="B321" s="5" t="s">
        <v>102</v>
      </c>
      <c r="C321" s="5" t="s">
        <v>796</v>
      </c>
      <c r="D321" s="7">
        <v>4180461.46</v>
      </c>
      <c r="E321" s="7">
        <v>567299.06790000002</v>
      </c>
      <c r="F321" s="8">
        <f t="shared" si="4"/>
        <v>4747760.5279000001</v>
      </c>
    </row>
    <row r="322" spans="1:6">
      <c r="A322" s="5">
        <v>317</v>
      </c>
      <c r="B322" s="5" t="s">
        <v>102</v>
      </c>
      <c r="C322" s="5" t="s">
        <v>798</v>
      </c>
      <c r="D322" s="7">
        <v>3162030.41</v>
      </c>
      <c r="E322" s="7">
        <v>429095.42849999998</v>
      </c>
      <c r="F322" s="8">
        <f t="shared" si="4"/>
        <v>3591125.8385000001</v>
      </c>
    </row>
    <row r="323" spans="1:6">
      <c r="A323" s="5">
        <v>318</v>
      </c>
      <c r="B323" s="5" t="s">
        <v>102</v>
      </c>
      <c r="C323" s="5" t="s">
        <v>800</v>
      </c>
      <c r="D323" s="7">
        <v>2713297.92</v>
      </c>
      <c r="E323" s="7">
        <v>368201.30940000003</v>
      </c>
      <c r="F323" s="8">
        <f t="shared" si="4"/>
        <v>3081499.2294000001</v>
      </c>
    </row>
    <row r="324" spans="1:6">
      <c r="A324" s="5">
        <v>319</v>
      </c>
      <c r="B324" s="5" t="s">
        <v>102</v>
      </c>
      <c r="C324" s="5" t="s">
        <v>802</v>
      </c>
      <c r="D324" s="7">
        <v>2661673.21</v>
      </c>
      <c r="E324" s="7">
        <v>361195.70669999998</v>
      </c>
      <c r="F324" s="8">
        <f t="shared" si="4"/>
        <v>3022868.9166999999</v>
      </c>
    </row>
    <row r="325" spans="1:6">
      <c r="A325" s="5">
        <v>320</v>
      </c>
      <c r="B325" s="5" t="s">
        <v>102</v>
      </c>
      <c r="C325" s="5" t="s">
        <v>804</v>
      </c>
      <c r="D325" s="7">
        <v>3736258.46</v>
      </c>
      <c r="E325" s="7">
        <v>507019.61009999999</v>
      </c>
      <c r="F325" s="8">
        <f t="shared" si="4"/>
        <v>4243278.0701000001</v>
      </c>
    </row>
    <row r="326" spans="1:6">
      <c r="A326" s="5">
        <v>321</v>
      </c>
      <c r="B326" s="5" t="s">
        <v>102</v>
      </c>
      <c r="C326" s="5" t="s">
        <v>806</v>
      </c>
      <c r="D326" s="7">
        <v>3135725.91</v>
      </c>
      <c r="E326" s="7">
        <v>425525.8431</v>
      </c>
      <c r="F326" s="8">
        <f t="shared" si="4"/>
        <v>3561251.7531000003</v>
      </c>
    </row>
    <row r="327" spans="1:6">
      <c r="A327" s="5">
        <v>322</v>
      </c>
      <c r="B327" s="5" t="s">
        <v>102</v>
      </c>
      <c r="C327" s="5" t="s">
        <v>808</v>
      </c>
      <c r="D327" s="7">
        <v>2746687.8</v>
      </c>
      <c r="E327" s="7">
        <v>372732.39870000002</v>
      </c>
      <c r="F327" s="8">
        <f t="shared" ref="F327:F390" si="5">D327+E327</f>
        <v>3119420.1986999996</v>
      </c>
    </row>
    <row r="328" spans="1:6">
      <c r="A328" s="5">
        <v>323</v>
      </c>
      <c r="B328" s="5" t="s">
        <v>102</v>
      </c>
      <c r="C328" s="5" t="s">
        <v>810</v>
      </c>
      <c r="D328" s="7">
        <v>2901726.15</v>
      </c>
      <c r="E328" s="7">
        <v>393771.49080000003</v>
      </c>
      <c r="F328" s="8">
        <f t="shared" si="5"/>
        <v>3295497.6408000002</v>
      </c>
    </row>
    <row r="329" spans="1:6">
      <c r="A329" s="5">
        <v>324</v>
      </c>
      <c r="B329" s="5" t="s">
        <v>102</v>
      </c>
      <c r="C329" s="5" t="s">
        <v>812</v>
      </c>
      <c r="D329" s="7">
        <v>4036469.44</v>
      </c>
      <c r="E329" s="7">
        <v>547758.99120000005</v>
      </c>
      <c r="F329" s="8">
        <f t="shared" si="5"/>
        <v>4584228.4311999995</v>
      </c>
    </row>
    <row r="330" spans="1:6">
      <c r="A330" s="5">
        <v>325</v>
      </c>
      <c r="B330" s="5" t="s">
        <v>102</v>
      </c>
      <c r="C330" s="5" t="s">
        <v>814</v>
      </c>
      <c r="D330" s="7">
        <v>2984418.36</v>
      </c>
      <c r="E330" s="7">
        <v>404993.03009999997</v>
      </c>
      <c r="F330" s="8">
        <f t="shared" si="5"/>
        <v>3389411.3901</v>
      </c>
    </row>
    <row r="331" spans="1:6">
      <c r="A331" s="5">
        <v>326</v>
      </c>
      <c r="B331" s="5" t="s">
        <v>102</v>
      </c>
      <c r="C331" s="5" t="s">
        <v>816</v>
      </c>
      <c r="D331" s="7">
        <v>2519335.56</v>
      </c>
      <c r="E331" s="7">
        <v>341880.1323</v>
      </c>
      <c r="F331" s="8">
        <f t="shared" si="5"/>
        <v>2861215.6923000002</v>
      </c>
    </row>
    <row r="332" spans="1:6">
      <c r="A332" s="5">
        <v>327</v>
      </c>
      <c r="B332" s="5" t="s">
        <v>102</v>
      </c>
      <c r="C332" s="5" t="s">
        <v>818</v>
      </c>
      <c r="D332" s="7">
        <v>3462746.34</v>
      </c>
      <c r="E332" s="7">
        <v>469903.33230000001</v>
      </c>
      <c r="F332" s="8">
        <f t="shared" si="5"/>
        <v>3932649.6722999997</v>
      </c>
    </row>
    <row r="333" spans="1:6">
      <c r="A333" s="5">
        <v>328</v>
      </c>
      <c r="B333" s="5" t="s">
        <v>102</v>
      </c>
      <c r="C333" s="5" t="s">
        <v>820</v>
      </c>
      <c r="D333" s="7">
        <v>3894703.16</v>
      </c>
      <c r="E333" s="7">
        <v>528520.95209999999</v>
      </c>
      <c r="F333" s="8">
        <f t="shared" si="5"/>
        <v>4423224.1121000005</v>
      </c>
    </row>
    <row r="334" spans="1:6">
      <c r="A334" s="5">
        <v>329</v>
      </c>
      <c r="B334" s="5" t="s">
        <v>102</v>
      </c>
      <c r="C334" s="5" t="s">
        <v>822</v>
      </c>
      <c r="D334" s="7">
        <v>2854442.38</v>
      </c>
      <c r="E334" s="7">
        <v>387354.9645</v>
      </c>
      <c r="F334" s="8">
        <f t="shared" si="5"/>
        <v>3241797.3444999997</v>
      </c>
    </row>
    <row r="335" spans="1:6">
      <c r="A335" s="5">
        <v>330</v>
      </c>
      <c r="B335" s="5" t="s">
        <v>102</v>
      </c>
      <c r="C335" s="5" t="s">
        <v>824</v>
      </c>
      <c r="D335" s="7">
        <v>3020541.13</v>
      </c>
      <c r="E335" s="7">
        <v>409894.98</v>
      </c>
      <c r="F335" s="8">
        <f t="shared" si="5"/>
        <v>3430436.11</v>
      </c>
    </row>
    <row r="336" spans="1:6">
      <c r="A336" s="5">
        <v>331</v>
      </c>
      <c r="B336" s="5" t="s">
        <v>102</v>
      </c>
      <c r="C336" s="5" t="s">
        <v>826</v>
      </c>
      <c r="D336" s="7">
        <v>3150371.59</v>
      </c>
      <c r="E336" s="7">
        <v>427513.29840000003</v>
      </c>
      <c r="F336" s="8">
        <f t="shared" si="5"/>
        <v>3577884.8884000001</v>
      </c>
    </row>
    <row r="337" spans="1:6">
      <c r="A337" s="5">
        <v>332</v>
      </c>
      <c r="B337" s="5" t="s">
        <v>102</v>
      </c>
      <c r="C337" s="5" t="s">
        <v>828</v>
      </c>
      <c r="D337" s="7">
        <v>3254795.67</v>
      </c>
      <c r="E337" s="7">
        <v>441683.90700000001</v>
      </c>
      <c r="F337" s="8">
        <f t="shared" si="5"/>
        <v>3696479.577</v>
      </c>
    </row>
    <row r="338" spans="1:6">
      <c r="A338" s="5">
        <v>333</v>
      </c>
      <c r="B338" s="5" t="s">
        <v>102</v>
      </c>
      <c r="C338" s="5" t="s">
        <v>830</v>
      </c>
      <c r="D338" s="7">
        <v>3282938.87</v>
      </c>
      <c r="E338" s="7">
        <v>445503.00900000002</v>
      </c>
      <c r="F338" s="8">
        <f t="shared" si="5"/>
        <v>3728441.8790000002</v>
      </c>
    </row>
    <row r="339" spans="1:6">
      <c r="A339" s="5">
        <v>334</v>
      </c>
      <c r="B339" s="5" t="s">
        <v>102</v>
      </c>
      <c r="C339" s="5" t="s">
        <v>832</v>
      </c>
      <c r="D339" s="7">
        <v>3075455.45</v>
      </c>
      <c r="E339" s="7">
        <v>417346.99109999998</v>
      </c>
      <c r="F339" s="8">
        <f t="shared" si="5"/>
        <v>3492802.4411000004</v>
      </c>
    </row>
    <row r="340" spans="1:6">
      <c r="A340" s="5">
        <v>335</v>
      </c>
      <c r="B340" s="5" t="s">
        <v>102</v>
      </c>
      <c r="C340" s="5" t="s">
        <v>834</v>
      </c>
      <c r="D340" s="7">
        <v>2820989.56</v>
      </c>
      <c r="E340" s="7">
        <v>382815.3333</v>
      </c>
      <c r="F340" s="8">
        <f t="shared" si="5"/>
        <v>3203804.8933000001</v>
      </c>
    </row>
    <row r="341" spans="1:6">
      <c r="A341" s="5">
        <v>336</v>
      </c>
      <c r="B341" s="5" t="s">
        <v>102</v>
      </c>
      <c r="C341" s="5" t="s">
        <v>836</v>
      </c>
      <c r="D341" s="7">
        <v>3461970.57</v>
      </c>
      <c r="E341" s="7">
        <v>469798.05839999998</v>
      </c>
      <c r="F341" s="8">
        <f t="shared" si="5"/>
        <v>3931768.6283999998</v>
      </c>
    </row>
    <row r="342" spans="1:6">
      <c r="A342" s="5">
        <v>337</v>
      </c>
      <c r="B342" s="5" t="s">
        <v>102</v>
      </c>
      <c r="C342" s="5" t="s">
        <v>838</v>
      </c>
      <c r="D342" s="7">
        <v>2560156.5099999998</v>
      </c>
      <c r="E342" s="7">
        <v>347419.63709999999</v>
      </c>
      <c r="F342" s="8">
        <f t="shared" si="5"/>
        <v>2907576.1470999997</v>
      </c>
    </row>
    <row r="343" spans="1:6">
      <c r="A343" s="5">
        <v>338</v>
      </c>
      <c r="B343" s="5" t="s">
        <v>102</v>
      </c>
      <c r="C343" s="5" t="s">
        <v>840</v>
      </c>
      <c r="D343" s="7">
        <v>3213302.14</v>
      </c>
      <c r="E343" s="7">
        <v>436053.1311</v>
      </c>
      <c r="F343" s="8">
        <f t="shared" si="5"/>
        <v>3649355.2711</v>
      </c>
    </row>
    <row r="344" spans="1:6">
      <c r="A344" s="5">
        <v>339</v>
      </c>
      <c r="B344" s="5" t="s">
        <v>102</v>
      </c>
      <c r="C344" s="5" t="s">
        <v>842</v>
      </c>
      <c r="D344" s="7">
        <v>2922482.01</v>
      </c>
      <c r="E344" s="7">
        <v>396588.1128</v>
      </c>
      <c r="F344" s="8">
        <f t="shared" si="5"/>
        <v>3319070.1228</v>
      </c>
    </row>
    <row r="345" spans="1:6">
      <c r="A345" s="5">
        <v>340</v>
      </c>
      <c r="B345" s="5" t="s">
        <v>102</v>
      </c>
      <c r="C345" s="5" t="s">
        <v>844</v>
      </c>
      <c r="D345" s="7">
        <v>2708043.87</v>
      </c>
      <c r="E345" s="7">
        <v>367488.32040000003</v>
      </c>
      <c r="F345" s="8">
        <f t="shared" si="5"/>
        <v>3075532.1904000002</v>
      </c>
    </row>
    <row r="346" spans="1:6">
      <c r="A346" s="5">
        <v>341</v>
      </c>
      <c r="B346" s="5" t="s">
        <v>103</v>
      </c>
      <c r="C346" s="5" t="s">
        <v>849</v>
      </c>
      <c r="D346" s="7">
        <v>5070238.8499999996</v>
      </c>
      <c r="E346" s="7">
        <v>688044.0834</v>
      </c>
      <c r="F346" s="8">
        <f t="shared" si="5"/>
        <v>5758282.9333999995</v>
      </c>
    </row>
    <row r="347" spans="1:6">
      <c r="A347" s="5">
        <v>342</v>
      </c>
      <c r="B347" s="5" t="s">
        <v>103</v>
      </c>
      <c r="C347" s="5" t="s">
        <v>851</v>
      </c>
      <c r="D347" s="7">
        <v>5155552.41</v>
      </c>
      <c r="E347" s="7">
        <v>699621.34649999999</v>
      </c>
      <c r="F347" s="8">
        <f t="shared" si="5"/>
        <v>5855173.7565000001</v>
      </c>
    </row>
    <row r="348" spans="1:6">
      <c r="A348" s="5">
        <v>343</v>
      </c>
      <c r="B348" s="5" t="s">
        <v>103</v>
      </c>
      <c r="C348" s="5" t="s">
        <v>853</v>
      </c>
      <c r="D348" s="7">
        <v>4266631.33</v>
      </c>
      <c r="E348" s="7">
        <v>578992.53480000002</v>
      </c>
      <c r="F348" s="8">
        <f t="shared" si="5"/>
        <v>4845623.8648000006</v>
      </c>
    </row>
    <row r="349" spans="1:6">
      <c r="A349" s="5">
        <v>344</v>
      </c>
      <c r="B349" s="5" t="s">
        <v>103</v>
      </c>
      <c r="C349" s="5" t="s">
        <v>855</v>
      </c>
      <c r="D349" s="7">
        <v>3285245.09</v>
      </c>
      <c r="E349" s="7">
        <v>445815.96870000003</v>
      </c>
      <c r="F349" s="8">
        <f t="shared" si="5"/>
        <v>3731061.0586999999</v>
      </c>
    </row>
    <row r="350" spans="1:6">
      <c r="A350" s="5">
        <v>345</v>
      </c>
      <c r="B350" s="5" t="s">
        <v>103</v>
      </c>
      <c r="C350" s="5" t="s">
        <v>857</v>
      </c>
      <c r="D350" s="7">
        <v>5400794.6200000001</v>
      </c>
      <c r="E350" s="7">
        <v>732901.32660000003</v>
      </c>
      <c r="F350" s="8">
        <f t="shared" si="5"/>
        <v>6133695.9466000004</v>
      </c>
    </row>
    <row r="351" spans="1:6">
      <c r="A351" s="5">
        <v>346</v>
      </c>
      <c r="B351" s="5" t="s">
        <v>103</v>
      </c>
      <c r="C351" s="5" t="s">
        <v>859</v>
      </c>
      <c r="D351" s="7">
        <v>3618045.21</v>
      </c>
      <c r="E351" s="7">
        <v>490977.77759999997</v>
      </c>
      <c r="F351" s="8">
        <f t="shared" si="5"/>
        <v>4109022.9876000001</v>
      </c>
    </row>
    <row r="352" spans="1:6">
      <c r="A352" s="5">
        <v>347</v>
      </c>
      <c r="B352" s="5" t="s">
        <v>103</v>
      </c>
      <c r="C352" s="5" t="s">
        <v>861</v>
      </c>
      <c r="D352" s="7">
        <v>3154928.31</v>
      </c>
      <c r="E352" s="7">
        <v>428131.65629999997</v>
      </c>
      <c r="F352" s="8">
        <f t="shared" si="5"/>
        <v>3583059.9663</v>
      </c>
    </row>
    <row r="353" spans="1:6">
      <c r="A353" s="5">
        <v>348</v>
      </c>
      <c r="B353" s="5" t="s">
        <v>103</v>
      </c>
      <c r="C353" s="5" t="s">
        <v>863</v>
      </c>
      <c r="D353" s="7">
        <v>4203735.12</v>
      </c>
      <c r="E353" s="7">
        <v>570457.36109999998</v>
      </c>
      <c r="F353" s="8">
        <f t="shared" si="5"/>
        <v>4774192.4811000004</v>
      </c>
    </row>
    <row r="354" spans="1:6">
      <c r="A354" s="5">
        <v>349</v>
      </c>
      <c r="B354" s="5" t="s">
        <v>103</v>
      </c>
      <c r="C354" s="5" t="s">
        <v>865</v>
      </c>
      <c r="D354" s="7">
        <v>4637157.12</v>
      </c>
      <c r="E354" s="7">
        <v>629273.80949999997</v>
      </c>
      <c r="F354" s="8">
        <f t="shared" si="5"/>
        <v>5266430.9295000006</v>
      </c>
    </row>
    <row r="355" spans="1:6">
      <c r="A355" s="5">
        <v>350</v>
      </c>
      <c r="B355" s="5" t="s">
        <v>103</v>
      </c>
      <c r="C355" s="5" t="s">
        <v>867</v>
      </c>
      <c r="D355" s="7">
        <v>4380726.47</v>
      </c>
      <c r="E355" s="7">
        <v>594475.52969999996</v>
      </c>
      <c r="F355" s="8">
        <f t="shared" si="5"/>
        <v>4975201.9996999996</v>
      </c>
    </row>
    <row r="356" spans="1:6">
      <c r="A356" s="5">
        <v>351</v>
      </c>
      <c r="B356" s="5" t="s">
        <v>103</v>
      </c>
      <c r="C356" s="5" t="s">
        <v>870</v>
      </c>
      <c r="D356" s="7">
        <v>4677110.7699999996</v>
      </c>
      <c r="E356" s="7">
        <v>634695.62040000001</v>
      </c>
      <c r="F356" s="8">
        <f t="shared" si="5"/>
        <v>5311806.3903999999</v>
      </c>
    </row>
    <row r="357" spans="1:6">
      <c r="A357" s="5">
        <v>352</v>
      </c>
      <c r="B357" s="5" t="s">
        <v>103</v>
      </c>
      <c r="C357" s="5" t="s">
        <v>872</v>
      </c>
      <c r="D357" s="7">
        <v>4041837.83</v>
      </c>
      <c r="E357" s="7">
        <v>548487.49439999997</v>
      </c>
      <c r="F357" s="8">
        <f t="shared" si="5"/>
        <v>4590325.3244000003</v>
      </c>
    </row>
    <row r="358" spans="1:6">
      <c r="A358" s="5">
        <v>353</v>
      </c>
      <c r="B358" s="5" t="s">
        <v>103</v>
      </c>
      <c r="C358" s="5" t="s">
        <v>874</v>
      </c>
      <c r="D358" s="7">
        <v>3501717.73</v>
      </c>
      <c r="E358" s="7">
        <v>475191.84779999999</v>
      </c>
      <c r="F358" s="8">
        <f t="shared" si="5"/>
        <v>3976909.5778000001</v>
      </c>
    </row>
    <row r="359" spans="1:6">
      <c r="A359" s="5">
        <v>354</v>
      </c>
      <c r="B359" s="5" t="s">
        <v>103</v>
      </c>
      <c r="C359" s="5" t="s">
        <v>876</v>
      </c>
      <c r="D359" s="7">
        <v>3605619.89</v>
      </c>
      <c r="E359" s="7">
        <v>489291.63059999997</v>
      </c>
      <c r="F359" s="8">
        <f t="shared" si="5"/>
        <v>4094911.5205999999</v>
      </c>
    </row>
    <row r="360" spans="1:6">
      <c r="A360" s="5">
        <v>355</v>
      </c>
      <c r="B360" s="5" t="s">
        <v>103</v>
      </c>
      <c r="C360" s="5" t="s">
        <v>878</v>
      </c>
      <c r="D360" s="7">
        <v>4173858</v>
      </c>
      <c r="E360" s="7">
        <v>566402.96100000001</v>
      </c>
      <c r="F360" s="8">
        <f t="shared" si="5"/>
        <v>4740260.9610000001</v>
      </c>
    </row>
    <row r="361" spans="1:6">
      <c r="A361" s="5">
        <v>356</v>
      </c>
      <c r="B361" s="5" t="s">
        <v>103</v>
      </c>
      <c r="C361" s="5" t="s">
        <v>880</v>
      </c>
      <c r="D361" s="7">
        <v>3237384.31</v>
      </c>
      <c r="E361" s="7">
        <v>439321.14150000003</v>
      </c>
      <c r="F361" s="8">
        <f t="shared" si="5"/>
        <v>3676705.4515</v>
      </c>
    </row>
    <row r="362" spans="1:6">
      <c r="A362" s="5">
        <v>357</v>
      </c>
      <c r="B362" s="5" t="s">
        <v>103</v>
      </c>
      <c r="C362" s="5" t="s">
        <v>882</v>
      </c>
      <c r="D362" s="7">
        <v>4504571.12</v>
      </c>
      <c r="E362" s="7">
        <v>611281.55819999997</v>
      </c>
      <c r="F362" s="8">
        <f t="shared" si="5"/>
        <v>5115852.6782</v>
      </c>
    </row>
    <row r="363" spans="1:6">
      <c r="A363" s="5">
        <v>358</v>
      </c>
      <c r="B363" s="5" t="s">
        <v>103</v>
      </c>
      <c r="C363" s="5" t="s">
        <v>884</v>
      </c>
      <c r="D363" s="7">
        <v>3029838.13</v>
      </c>
      <c r="E363" s="7">
        <v>411156.6066</v>
      </c>
      <c r="F363" s="8">
        <f t="shared" si="5"/>
        <v>3440994.7365999999</v>
      </c>
    </row>
    <row r="364" spans="1:6">
      <c r="A364" s="5">
        <v>359</v>
      </c>
      <c r="B364" s="5" t="s">
        <v>103</v>
      </c>
      <c r="C364" s="5" t="s">
        <v>886</v>
      </c>
      <c r="D364" s="7">
        <v>3997867.55</v>
      </c>
      <c r="E364" s="7">
        <v>542520.61800000002</v>
      </c>
      <c r="F364" s="8">
        <f t="shared" si="5"/>
        <v>4540388.1679999996</v>
      </c>
    </row>
    <row r="365" spans="1:6">
      <c r="A365" s="5">
        <v>360</v>
      </c>
      <c r="B365" s="5" t="s">
        <v>103</v>
      </c>
      <c r="C365" s="5" t="s">
        <v>888</v>
      </c>
      <c r="D365" s="7">
        <v>3351920.36</v>
      </c>
      <c r="E365" s="7">
        <v>454863.96990000003</v>
      </c>
      <c r="F365" s="8">
        <f t="shared" si="5"/>
        <v>3806784.3298999998</v>
      </c>
    </row>
    <row r="366" spans="1:6">
      <c r="A366" s="5">
        <v>361</v>
      </c>
      <c r="B366" s="5" t="s">
        <v>103</v>
      </c>
      <c r="C366" s="5" t="s">
        <v>890</v>
      </c>
      <c r="D366" s="7">
        <v>4272475.6900000004</v>
      </c>
      <c r="E366" s="7">
        <v>579785.62860000005</v>
      </c>
      <c r="F366" s="8">
        <f t="shared" si="5"/>
        <v>4852261.3186000008</v>
      </c>
    </row>
    <row r="367" spans="1:6">
      <c r="A367" s="5">
        <v>362</v>
      </c>
      <c r="B367" s="5" t="s">
        <v>103</v>
      </c>
      <c r="C367" s="5" t="s">
        <v>892</v>
      </c>
      <c r="D367" s="7">
        <v>4780038.9400000004</v>
      </c>
      <c r="E367" s="7">
        <v>648663.2304</v>
      </c>
      <c r="F367" s="8">
        <f t="shared" si="5"/>
        <v>5428702.1704000002</v>
      </c>
    </row>
    <row r="368" spans="1:6">
      <c r="A368" s="5">
        <v>363</v>
      </c>
      <c r="B368" s="5" t="s">
        <v>103</v>
      </c>
      <c r="C368" s="5" t="s">
        <v>894</v>
      </c>
      <c r="D368" s="7">
        <v>4880832.74</v>
      </c>
      <c r="E368" s="7">
        <v>662341.20090000005</v>
      </c>
      <c r="F368" s="8">
        <f t="shared" si="5"/>
        <v>5543173.9408999998</v>
      </c>
    </row>
    <row r="369" spans="1:6">
      <c r="A369" s="5">
        <v>364</v>
      </c>
      <c r="B369" s="5" t="s">
        <v>104</v>
      </c>
      <c r="C369" s="5" t="s">
        <v>898</v>
      </c>
      <c r="D369" s="7">
        <v>3132128.58</v>
      </c>
      <c r="E369" s="7">
        <v>425037.6753</v>
      </c>
      <c r="F369" s="8">
        <f t="shared" si="5"/>
        <v>3557166.2553000003</v>
      </c>
    </row>
    <row r="370" spans="1:6">
      <c r="A370" s="5">
        <v>365</v>
      </c>
      <c r="B370" s="5" t="s">
        <v>104</v>
      </c>
      <c r="C370" s="5" t="s">
        <v>900</v>
      </c>
      <c r="D370" s="7">
        <v>3208122.8</v>
      </c>
      <c r="E370" s="7">
        <v>435350.28149999998</v>
      </c>
      <c r="F370" s="8">
        <f t="shared" si="5"/>
        <v>3643473.0814999999</v>
      </c>
    </row>
    <row r="371" spans="1:6">
      <c r="A371" s="5">
        <v>366</v>
      </c>
      <c r="B371" s="5" t="s">
        <v>104</v>
      </c>
      <c r="C371" s="5" t="s">
        <v>901</v>
      </c>
      <c r="D371" s="7">
        <v>2925175.94</v>
      </c>
      <c r="E371" s="7">
        <v>396953.68589999998</v>
      </c>
      <c r="F371" s="8">
        <f t="shared" si="5"/>
        <v>3322129.6258999999</v>
      </c>
    </row>
    <row r="372" spans="1:6">
      <c r="A372" s="5">
        <v>367</v>
      </c>
      <c r="B372" s="5" t="s">
        <v>104</v>
      </c>
      <c r="C372" s="5" t="s">
        <v>903</v>
      </c>
      <c r="D372" s="7">
        <v>3173411.5</v>
      </c>
      <c r="E372" s="7">
        <v>430639.87079999998</v>
      </c>
      <c r="F372" s="8">
        <f t="shared" si="5"/>
        <v>3604051.3708000001</v>
      </c>
    </row>
    <row r="373" spans="1:6">
      <c r="A373" s="5">
        <v>368</v>
      </c>
      <c r="B373" s="5" t="s">
        <v>104</v>
      </c>
      <c r="C373" s="5" t="s">
        <v>905</v>
      </c>
      <c r="D373" s="7">
        <v>3846279.2</v>
      </c>
      <c r="E373" s="7">
        <v>521949.69959999999</v>
      </c>
      <c r="F373" s="8">
        <f t="shared" si="5"/>
        <v>4368228.8996000001</v>
      </c>
    </row>
    <row r="374" spans="1:6">
      <c r="A374" s="5">
        <v>369</v>
      </c>
      <c r="B374" s="5" t="s">
        <v>104</v>
      </c>
      <c r="C374" s="5" t="s">
        <v>907</v>
      </c>
      <c r="D374" s="7">
        <v>3064349.56</v>
      </c>
      <c r="E374" s="7">
        <v>415839.8934</v>
      </c>
      <c r="F374" s="8">
        <f t="shared" si="5"/>
        <v>3480189.4534</v>
      </c>
    </row>
    <row r="375" spans="1:6">
      <c r="A375" s="5">
        <v>370</v>
      </c>
      <c r="B375" s="5" t="s">
        <v>104</v>
      </c>
      <c r="C375" s="5" t="s">
        <v>909</v>
      </c>
      <c r="D375" s="7">
        <v>4946193.5</v>
      </c>
      <c r="E375" s="7">
        <v>671210.81850000005</v>
      </c>
      <c r="F375" s="8">
        <f t="shared" si="5"/>
        <v>5617404.3185000001</v>
      </c>
    </row>
    <row r="376" spans="1:6">
      <c r="A376" s="5">
        <v>371</v>
      </c>
      <c r="B376" s="5" t="s">
        <v>104</v>
      </c>
      <c r="C376" s="5" t="s">
        <v>911</v>
      </c>
      <c r="D376" s="7">
        <v>3369919.71</v>
      </c>
      <c r="E376" s="7">
        <v>457306.52669999999</v>
      </c>
      <c r="F376" s="8">
        <f t="shared" si="5"/>
        <v>3827226.2366999998</v>
      </c>
    </row>
    <row r="377" spans="1:6">
      <c r="A377" s="5">
        <v>372</v>
      </c>
      <c r="B377" s="5" t="s">
        <v>104</v>
      </c>
      <c r="C377" s="5" t="s">
        <v>913</v>
      </c>
      <c r="D377" s="7">
        <v>3622532.88</v>
      </c>
      <c r="E377" s="7">
        <v>491586.76500000001</v>
      </c>
      <c r="F377" s="8">
        <f t="shared" si="5"/>
        <v>4114119.645</v>
      </c>
    </row>
    <row r="378" spans="1:6">
      <c r="A378" s="5">
        <v>373</v>
      </c>
      <c r="B378" s="5" t="s">
        <v>104</v>
      </c>
      <c r="C378" s="5" t="s">
        <v>915</v>
      </c>
      <c r="D378" s="7">
        <v>3647904.07</v>
      </c>
      <c r="E378" s="7">
        <v>495029.69939999998</v>
      </c>
      <c r="F378" s="8">
        <f t="shared" si="5"/>
        <v>4142933.7693999996</v>
      </c>
    </row>
    <row r="379" spans="1:6">
      <c r="A379" s="5">
        <v>374</v>
      </c>
      <c r="B379" s="5" t="s">
        <v>104</v>
      </c>
      <c r="C379" s="5" t="s">
        <v>916</v>
      </c>
      <c r="D379" s="7">
        <v>3381102.92</v>
      </c>
      <c r="E379" s="7">
        <v>458824.11540000001</v>
      </c>
      <c r="F379" s="8">
        <f t="shared" si="5"/>
        <v>3839927.0353999999</v>
      </c>
    </row>
    <row r="380" spans="1:6">
      <c r="A380" s="5">
        <v>375</v>
      </c>
      <c r="B380" s="5" t="s">
        <v>104</v>
      </c>
      <c r="C380" s="5" t="s">
        <v>918</v>
      </c>
      <c r="D380" s="7">
        <v>3312412.13</v>
      </c>
      <c r="E380" s="7">
        <v>449502.60389999999</v>
      </c>
      <c r="F380" s="8">
        <f t="shared" si="5"/>
        <v>3761914.7338999999</v>
      </c>
    </row>
    <row r="381" spans="1:6">
      <c r="A381" s="5">
        <v>376</v>
      </c>
      <c r="B381" s="5" t="s">
        <v>104</v>
      </c>
      <c r="C381" s="5" t="s">
        <v>920</v>
      </c>
      <c r="D381" s="7">
        <v>3461002.35</v>
      </c>
      <c r="E381" s="7">
        <v>469666.66889999999</v>
      </c>
      <c r="F381" s="8">
        <f t="shared" si="5"/>
        <v>3930669.0189</v>
      </c>
    </row>
    <row r="382" spans="1:6">
      <c r="A382" s="5">
        <v>377</v>
      </c>
      <c r="B382" s="5" t="s">
        <v>104</v>
      </c>
      <c r="C382" s="5" t="s">
        <v>922</v>
      </c>
      <c r="D382" s="7">
        <v>3087229.63</v>
      </c>
      <c r="E382" s="7">
        <v>418944.77610000002</v>
      </c>
      <c r="F382" s="8">
        <f t="shared" si="5"/>
        <v>3506174.4060999998</v>
      </c>
    </row>
    <row r="383" spans="1:6">
      <c r="A383" s="5">
        <v>378</v>
      </c>
      <c r="B383" s="5" t="s">
        <v>104</v>
      </c>
      <c r="C383" s="5" t="s">
        <v>924</v>
      </c>
      <c r="D383" s="7">
        <v>3071119.72</v>
      </c>
      <c r="E383" s="7">
        <v>416758.62089999998</v>
      </c>
      <c r="F383" s="8">
        <f t="shared" si="5"/>
        <v>3487878.3409000002</v>
      </c>
    </row>
    <row r="384" spans="1:6">
      <c r="A384" s="5">
        <v>379</v>
      </c>
      <c r="B384" s="5" t="s">
        <v>104</v>
      </c>
      <c r="C384" s="5" t="s">
        <v>926</v>
      </c>
      <c r="D384" s="7">
        <v>3319176.71</v>
      </c>
      <c r="E384" s="7">
        <v>450420.5748</v>
      </c>
      <c r="F384" s="8">
        <f t="shared" si="5"/>
        <v>3769597.2848</v>
      </c>
    </row>
    <row r="385" spans="1:6">
      <c r="A385" s="5">
        <v>380</v>
      </c>
      <c r="B385" s="5" t="s">
        <v>104</v>
      </c>
      <c r="C385" s="5" t="s">
        <v>928</v>
      </c>
      <c r="D385" s="7">
        <v>3790269.71</v>
      </c>
      <c r="E385" s="7">
        <v>514349.07209999999</v>
      </c>
      <c r="F385" s="8">
        <f t="shared" si="5"/>
        <v>4304618.7820999995</v>
      </c>
    </row>
    <row r="386" spans="1:6">
      <c r="A386" s="5">
        <v>381</v>
      </c>
      <c r="B386" s="5" t="s">
        <v>104</v>
      </c>
      <c r="C386" s="5" t="s">
        <v>930</v>
      </c>
      <c r="D386" s="7">
        <v>4556933.9000000004</v>
      </c>
      <c r="E386" s="7">
        <v>618387.31799999997</v>
      </c>
      <c r="F386" s="8">
        <f t="shared" si="5"/>
        <v>5175321.2180000003</v>
      </c>
    </row>
    <row r="387" spans="1:6">
      <c r="A387" s="5">
        <v>382</v>
      </c>
      <c r="B387" s="5" t="s">
        <v>104</v>
      </c>
      <c r="C387" s="5" t="s">
        <v>933</v>
      </c>
      <c r="D387" s="7">
        <v>3133004.62</v>
      </c>
      <c r="E387" s="7">
        <v>425156.55719999998</v>
      </c>
      <c r="F387" s="8">
        <f t="shared" si="5"/>
        <v>3558161.1772000003</v>
      </c>
    </row>
    <row r="388" spans="1:6">
      <c r="A388" s="5">
        <v>383</v>
      </c>
      <c r="B388" s="5" t="s">
        <v>104</v>
      </c>
      <c r="C388" s="5" t="s">
        <v>935</v>
      </c>
      <c r="D388" s="7">
        <v>3018858.62</v>
      </c>
      <c r="E388" s="7">
        <v>409666.65899999999</v>
      </c>
      <c r="F388" s="8">
        <f t="shared" si="5"/>
        <v>3428525.2790000001</v>
      </c>
    </row>
    <row r="389" spans="1:6">
      <c r="A389" s="5">
        <v>384</v>
      </c>
      <c r="B389" s="5" t="s">
        <v>104</v>
      </c>
      <c r="C389" s="5" t="s">
        <v>937</v>
      </c>
      <c r="D389" s="7">
        <v>4398508.2</v>
      </c>
      <c r="E389" s="7">
        <v>596888.55539999995</v>
      </c>
      <c r="F389" s="8">
        <f t="shared" si="5"/>
        <v>4995396.7554000001</v>
      </c>
    </row>
    <row r="390" spans="1:6">
      <c r="A390" s="5">
        <v>385</v>
      </c>
      <c r="B390" s="5" t="s">
        <v>104</v>
      </c>
      <c r="C390" s="5" t="s">
        <v>939</v>
      </c>
      <c r="D390" s="7">
        <v>2927378.1</v>
      </c>
      <c r="E390" s="7">
        <v>397252.52399999998</v>
      </c>
      <c r="F390" s="8">
        <f t="shared" si="5"/>
        <v>3324630.6239999998</v>
      </c>
    </row>
    <row r="391" spans="1:6">
      <c r="A391" s="5">
        <v>386</v>
      </c>
      <c r="B391" s="5" t="s">
        <v>104</v>
      </c>
      <c r="C391" s="5" t="s">
        <v>941</v>
      </c>
      <c r="D391" s="7">
        <v>2954324.16</v>
      </c>
      <c r="E391" s="7">
        <v>400909.17239999998</v>
      </c>
      <c r="F391" s="8">
        <f t="shared" ref="F391:F454" si="6">D391+E391</f>
        <v>3355233.3324000002</v>
      </c>
    </row>
    <row r="392" spans="1:6">
      <c r="A392" s="5">
        <v>387</v>
      </c>
      <c r="B392" s="5" t="s">
        <v>104</v>
      </c>
      <c r="C392" s="5" t="s">
        <v>943</v>
      </c>
      <c r="D392" s="7">
        <v>3811433.64</v>
      </c>
      <c r="E392" s="7">
        <v>517221.07020000002</v>
      </c>
      <c r="F392" s="8">
        <f t="shared" si="6"/>
        <v>4328654.7102000006</v>
      </c>
    </row>
    <row r="393" spans="1:6">
      <c r="A393" s="5">
        <v>388</v>
      </c>
      <c r="B393" s="5" t="s">
        <v>104</v>
      </c>
      <c r="C393" s="5" t="s">
        <v>945</v>
      </c>
      <c r="D393" s="7">
        <v>3894440.05</v>
      </c>
      <c r="E393" s="7">
        <v>528485.24699999997</v>
      </c>
      <c r="F393" s="8">
        <f t="shared" si="6"/>
        <v>4422925.2970000003</v>
      </c>
    </row>
    <row r="394" spans="1:6">
      <c r="A394" s="5">
        <v>389</v>
      </c>
      <c r="B394" s="5" t="s">
        <v>104</v>
      </c>
      <c r="C394" s="5" t="s">
        <v>133</v>
      </c>
      <c r="D394" s="7">
        <v>2986333.84</v>
      </c>
      <c r="E394" s="7">
        <v>405252.96480000002</v>
      </c>
      <c r="F394" s="8">
        <f t="shared" si="6"/>
        <v>3391586.8048</v>
      </c>
    </row>
    <row r="395" spans="1:6">
      <c r="A395" s="5">
        <v>390</v>
      </c>
      <c r="B395" s="5" t="s">
        <v>104</v>
      </c>
      <c r="C395" s="5" t="s">
        <v>135</v>
      </c>
      <c r="D395" s="7">
        <v>2924617.36</v>
      </c>
      <c r="E395" s="7">
        <v>396877.88459999999</v>
      </c>
      <c r="F395" s="8">
        <f t="shared" si="6"/>
        <v>3321495.2445999999</v>
      </c>
    </row>
    <row r="396" spans="1:6">
      <c r="A396" s="5">
        <v>391</v>
      </c>
      <c r="B396" s="5" t="s">
        <v>104</v>
      </c>
      <c r="C396" s="5" t="s">
        <v>137</v>
      </c>
      <c r="D396" s="7">
        <v>2927264.79</v>
      </c>
      <c r="E396" s="7">
        <v>397237.14750000002</v>
      </c>
      <c r="F396" s="8">
        <f t="shared" si="6"/>
        <v>3324501.9375</v>
      </c>
    </row>
    <row r="397" spans="1:6">
      <c r="A397" s="5">
        <v>392</v>
      </c>
      <c r="B397" s="5" t="s">
        <v>104</v>
      </c>
      <c r="C397" s="5" t="s">
        <v>139</v>
      </c>
      <c r="D397" s="7">
        <v>3469294.56</v>
      </c>
      <c r="E397" s="7">
        <v>470791.94160000002</v>
      </c>
      <c r="F397" s="8">
        <f t="shared" si="6"/>
        <v>3940086.5016000001</v>
      </c>
    </row>
    <row r="398" spans="1:6">
      <c r="A398" s="5">
        <v>393</v>
      </c>
      <c r="B398" s="5" t="s">
        <v>104</v>
      </c>
      <c r="C398" s="5" t="s">
        <v>141</v>
      </c>
      <c r="D398" s="7">
        <v>3496434.77</v>
      </c>
      <c r="E398" s="7">
        <v>474474.93660000002</v>
      </c>
      <c r="F398" s="8">
        <f t="shared" si="6"/>
        <v>3970909.7066000002</v>
      </c>
    </row>
    <row r="399" spans="1:6">
      <c r="A399" s="5">
        <v>394</v>
      </c>
      <c r="B399" s="5" t="s">
        <v>104</v>
      </c>
      <c r="C399" s="5" t="s">
        <v>110</v>
      </c>
      <c r="D399" s="7">
        <v>6045243.0599999996</v>
      </c>
      <c r="E399" s="7">
        <v>820354.59120000002</v>
      </c>
      <c r="F399" s="8">
        <f t="shared" si="6"/>
        <v>6865597.6511999993</v>
      </c>
    </row>
    <row r="400" spans="1:6">
      <c r="A400" s="5">
        <v>395</v>
      </c>
      <c r="B400" s="5" t="s">
        <v>104</v>
      </c>
      <c r="C400" s="5" t="s">
        <v>144</v>
      </c>
      <c r="D400" s="7">
        <v>3027928.77</v>
      </c>
      <c r="E400" s="7">
        <v>410897.50109999999</v>
      </c>
      <c r="F400" s="8">
        <f t="shared" si="6"/>
        <v>3438826.2711</v>
      </c>
    </row>
    <row r="401" spans="1:6">
      <c r="A401" s="5">
        <v>396</v>
      </c>
      <c r="B401" s="5" t="s">
        <v>104</v>
      </c>
      <c r="C401" s="5" t="s">
        <v>146</v>
      </c>
      <c r="D401" s="7">
        <v>2996653.44</v>
      </c>
      <c r="E401" s="7">
        <v>406653.36060000001</v>
      </c>
      <c r="F401" s="8">
        <f t="shared" si="6"/>
        <v>3403306.8005999997</v>
      </c>
    </row>
    <row r="402" spans="1:6">
      <c r="A402" s="5">
        <v>397</v>
      </c>
      <c r="B402" s="5" t="s">
        <v>104</v>
      </c>
      <c r="C402" s="5" t="s">
        <v>148</v>
      </c>
      <c r="D402" s="7">
        <v>3587070.06</v>
      </c>
      <c r="E402" s="7">
        <v>486774.37199999997</v>
      </c>
      <c r="F402" s="8">
        <f t="shared" si="6"/>
        <v>4073844.432</v>
      </c>
    </row>
    <row r="403" spans="1:6">
      <c r="A403" s="5">
        <v>398</v>
      </c>
      <c r="B403" s="5" t="s">
        <v>104</v>
      </c>
      <c r="C403" s="5" t="s">
        <v>150</v>
      </c>
      <c r="D403" s="7">
        <v>2959678.54</v>
      </c>
      <c r="E403" s="7">
        <v>401635.77510000003</v>
      </c>
      <c r="F403" s="8">
        <f t="shared" si="6"/>
        <v>3361314.3151000002</v>
      </c>
    </row>
    <row r="404" spans="1:6">
      <c r="A404" s="5">
        <v>399</v>
      </c>
      <c r="B404" s="5" t="s">
        <v>104</v>
      </c>
      <c r="C404" s="5" t="s">
        <v>152</v>
      </c>
      <c r="D404" s="7">
        <v>3746014.24</v>
      </c>
      <c r="E404" s="7">
        <v>508343.49420000002</v>
      </c>
      <c r="F404" s="8">
        <f t="shared" si="6"/>
        <v>4254357.7341999998</v>
      </c>
    </row>
    <row r="405" spans="1:6">
      <c r="A405" s="5">
        <v>400</v>
      </c>
      <c r="B405" s="5" t="s">
        <v>104</v>
      </c>
      <c r="C405" s="5" t="s">
        <v>154</v>
      </c>
      <c r="D405" s="7">
        <v>3289601.03</v>
      </c>
      <c r="E405" s="7">
        <v>446407.08149999997</v>
      </c>
      <c r="F405" s="8">
        <f t="shared" si="6"/>
        <v>3736008.1114999996</v>
      </c>
    </row>
    <row r="406" spans="1:6">
      <c r="A406" s="5">
        <v>401</v>
      </c>
      <c r="B406" s="5" t="s">
        <v>104</v>
      </c>
      <c r="C406" s="5" t="s">
        <v>156</v>
      </c>
      <c r="D406" s="7">
        <v>3420703.58</v>
      </c>
      <c r="E406" s="7">
        <v>464198.02529999998</v>
      </c>
      <c r="F406" s="8">
        <f t="shared" si="6"/>
        <v>3884901.6052999999</v>
      </c>
    </row>
    <row r="407" spans="1:6">
      <c r="A407" s="5">
        <v>402</v>
      </c>
      <c r="B407" s="5" t="s">
        <v>104</v>
      </c>
      <c r="C407" s="5" t="s">
        <v>158</v>
      </c>
      <c r="D407" s="7">
        <v>2692960.94</v>
      </c>
      <c r="E407" s="7">
        <v>365441.53019999998</v>
      </c>
      <c r="F407" s="8">
        <f t="shared" si="6"/>
        <v>3058402.4701999999</v>
      </c>
    </row>
    <row r="408" spans="1:6">
      <c r="A408" s="5">
        <v>403</v>
      </c>
      <c r="B408" s="5" t="s">
        <v>104</v>
      </c>
      <c r="C408" s="5" t="s">
        <v>160</v>
      </c>
      <c r="D408" s="7">
        <v>2969085.08</v>
      </c>
      <c r="E408" s="7">
        <v>402912.26490000001</v>
      </c>
      <c r="F408" s="8">
        <f t="shared" si="6"/>
        <v>3371997.3448999999</v>
      </c>
    </row>
    <row r="409" spans="1:6">
      <c r="A409" s="5">
        <v>404</v>
      </c>
      <c r="B409" s="5" t="s">
        <v>104</v>
      </c>
      <c r="C409" s="5" t="s">
        <v>162</v>
      </c>
      <c r="D409" s="7">
        <v>3660987.34</v>
      </c>
      <c r="E409" s="7">
        <v>496805.13179999997</v>
      </c>
      <c r="F409" s="8">
        <f t="shared" si="6"/>
        <v>4157792.4717999999</v>
      </c>
    </row>
    <row r="410" spans="1:6">
      <c r="A410" s="5">
        <v>405</v>
      </c>
      <c r="B410" s="5" t="s">
        <v>104</v>
      </c>
      <c r="C410" s="5" t="s">
        <v>164</v>
      </c>
      <c r="D410" s="7">
        <v>4280322.75</v>
      </c>
      <c r="E410" s="7">
        <v>580850.49419999996</v>
      </c>
      <c r="F410" s="8">
        <f t="shared" si="6"/>
        <v>4861173.2441999996</v>
      </c>
    </row>
    <row r="411" spans="1:6">
      <c r="A411" s="5">
        <v>406</v>
      </c>
      <c r="B411" s="5" t="s">
        <v>104</v>
      </c>
      <c r="C411" s="5" t="s">
        <v>166</v>
      </c>
      <c r="D411" s="7">
        <v>2793347.07</v>
      </c>
      <c r="E411" s="7">
        <v>379064.1777</v>
      </c>
      <c r="F411" s="8">
        <f t="shared" si="6"/>
        <v>3172411.2476999997</v>
      </c>
    </row>
    <row r="412" spans="1:6">
      <c r="A412" s="5">
        <v>407</v>
      </c>
      <c r="B412" s="5" t="s">
        <v>104</v>
      </c>
      <c r="C412" s="5" t="s">
        <v>169</v>
      </c>
      <c r="D412" s="7">
        <v>3284587.3</v>
      </c>
      <c r="E412" s="7">
        <v>445726.7058</v>
      </c>
      <c r="F412" s="8">
        <f t="shared" si="6"/>
        <v>3730314.0057999999</v>
      </c>
    </row>
    <row r="413" spans="1:6">
      <c r="A413" s="5">
        <v>408</v>
      </c>
      <c r="B413" s="5" t="s">
        <v>105</v>
      </c>
      <c r="C413" s="5" t="s">
        <v>172</v>
      </c>
      <c r="D413" s="7">
        <v>3337621.35</v>
      </c>
      <c r="E413" s="7">
        <v>452923.55849999998</v>
      </c>
      <c r="F413" s="8">
        <f t="shared" si="6"/>
        <v>3790544.9084999999</v>
      </c>
    </row>
    <row r="414" spans="1:6">
      <c r="A414" s="5">
        <v>409</v>
      </c>
      <c r="B414" s="5" t="s">
        <v>105</v>
      </c>
      <c r="C414" s="5" t="s">
        <v>174</v>
      </c>
      <c r="D414" s="7">
        <v>3439223.13</v>
      </c>
      <c r="E414" s="7">
        <v>466711.17359999998</v>
      </c>
      <c r="F414" s="8">
        <f t="shared" si="6"/>
        <v>3905934.3035999998</v>
      </c>
    </row>
    <row r="415" spans="1:6">
      <c r="A415" s="5">
        <v>410</v>
      </c>
      <c r="B415" s="5" t="s">
        <v>105</v>
      </c>
      <c r="C415" s="5" t="s">
        <v>176</v>
      </c>
      <c r="D415" s="7">
        <v>3741549.85</v>
      </c>
      <c r="E415" s="7">
        <v>507737.6655</v>
      </c>
      <c r="F415" s="8">
        <f t="shared" si="6"/>
        <v>4249287.5154999997</v>
      </c>
    </row>
    <row r="416" spans="1:6">
      <c r="A416" s="5">
        <v>411</v>
      </c>
      <c r="B416" s="5" t="s">
        <v>105</v>
      </c>
      <c r="C416" s="5" t="s">
        <v>178</v>
      </c>
      <c r="D416" s="7">
        <v>3508075.09</v>
      </c>
      <c r="E416" s="7">
        <v>476054.5575</v>
      </c>
      <c r="F416" s="8">
        <f t="shared" si="6"/>
        <v>3984129.6475</v>
      </c>
    </row>
    <row r="417" spans="1:6">
      <c r="A417" s="5">
        <v>412</v>
      </c>
      <c r="B417" s="5" t="s">
        <v>105</v>
      </c>
      <c r="C417" s="5" t="s">
        <v>180</v>
      </c>
      <c r="D417" s="7">
        <v>3280815.66</v>
      </c>
      <c r="E417" s="7">
        <v>445214.8848</v>
      </c>
      <c r="F417" s="8">
        <f t="shared" si="6"/>
        <v>3726030.5448000003</v>
      </c>
    </row>
    <row r="418" spans="1:6">
      <c r="A418" s="5">
        <v>413</v>
      </c>
      <c r="B418" s="5" t="s">
        <v>105</v>
      </c>
      <c r="C418" s="5" t="s">
        <v>182</v>
      </c>
      <c r="D418" s="7">
        <v>3068824.85</v>
      </c>
      <c r="E418" s="7">
        <v>416447.20140000002</v>
      </c>
      <c r="F418" s="8">
        <f t="shared" si="6"/>
        <v>3485272.0514000002</v>
      </c>
    </row>
    <row r="419" spans="1:6">
      <c r="A419" s="5">
        <v>414</v>
      </c>
      <c r="B419" s="5" t="s">
        <v>105</v>
      </c>
      <c r="C419" s="5" t="s">
        <v>184</v>
      </c>
      <c r="D419" s="7">
        <v>3078867.68</v>
      </c>
      <c r="E419" s="7">
        <v>417810.03840000002</v>
      </c>
      <c r="F419" s="8">
        <f t="shared" si="6"/>
        <v>3496677.7184000001</v>
      </c>
    </row>
    <row r="420" spans="1:6">
      <c r="A420" s="5">
        <v>415</v>
      </c>
      <c r="B420" s="5" t="s">
        <v>105</v>
      </c>
      <c r="C420" s="5" t="s">
        <v>186</v>
      </c>
      <c r="D420" s="7">
        <v>3296543.19</v>
      </c>
      <c r="E420" s="7">
        <v>447349.14899999998</v>
      </c>
      <c r="F420" s="8">
        <f t="shared" si="6"/>
        <v>3743892.3389999997</v>
      </c>
    </row>
    <row r="421" spans="1:6">
      <c r="A421" s="5">
        <v>416</v>
      </c>
      <c r="B421" s="5" t="s">
        <v>105</v>
      </c>
      <c r="C421" s="5" t="s">
        <v>188</v>
      </c>
      <c r="D421" s="7">
        <v>3092000.78</v>
      </c>
      <c r="E421" s="7">
        <v>419592.23249999998</v>
      </c>
      <c r="F421" s="8">
        <f t="shared" si="6"/>
        <v>3511593.0124999997</v>
      </c>
    </row>
    <row r="422" spans="1:6">
      <c r="A422" s="5">
        <v>417</v>
      </c>
      <c r="B422" s="5" t="s">
        <v>105</v>
      </c>
      <c r="C422" s="5" t="s">
        <v>190</v>
      </c>
      <c r="D422" s="7">
        <v>3728005.39</v>
      </c>
      <c r="E422" s="7">
        <v>505899.6483</v>
      </c>
      <c r="F422" s="8">
        <f t="shared" si="6"/>
        <v>4233905.0383000001</v>
      </c>
    </row>
    <row r="423" spans="1:6">
      <c r="A423" s="5">
        <v>418</v>
      </c>
      <c r="B423" s="5" t="s">
        <v>105</v>
      </c>
      <c r="C423" s="5" t="s">
        <v>192</v>
      </c>
      <c r="D423" s="7">
        <v>3076786.62</v>
      </c>
      <c r="E423" s="7">
        <v>417527.63400000002</v>
      </c>
      <c r="F423" s="8">
        <f t="shared" si="6"/>
        <v>3494314.2540000002</v>
      </c>
    </row>
    <row r="424" spans="1:6">
      <c r="A424" s="5">
        <v>419</v>
      </c>
      <c r="B424" s="5" t="s">
        <v>105</v>
      </c>
      <c r="C424" s="5" t="s">
        <v>194</v>
      </c>
      <c r="D424" s="7">
        <v>3417300.55</v>
      </c>
      <c r="E424" s="7">
        <v>463736.22509999998</v>
      </c>
      <c r="F424" s="8">
        <f t="shared" si="6"/>
        <v>3881036.7750999997</v>
      </c>
    </row>
    <row r="425" spans="1:6">
      <c r="A425" s="5">
        <v>420</v>
      </c>
      <c r="B425" s="5" t="s">
        <v>105</v>
      </c>
      <c r="C425" s="5" t="s">
        <v>196</v>
      </c>
      <c r="D425" s="7">
        <v>3724082.89</v>
      </c>
      <c r="E425" s="7">
        <v>505367.35470000003</v>
      </c>
      <c r="F425" s="8">
        <f t="shared" si="6"/>
        <v>4229450.2446999997</v>
      </c>
    </row>
    <row r="426" spans="1:6">
      <c r="A426" s="5">
        <v>421</v>
      </c>
      <c r="B426" s="5" t="s">
        <v>105</v>
      </c>
      <c r="C426" s="5" t="s">
        <v>198</v>
      </c>
      <c r="D426" s="7">
        <v>3715375.21</v>
      </c>
      <c r="E426" s="7">
        <v>504185.70179999998</v>
      </c>
      <c r="F426" s="8">
        <f t="shared" si="6"/>
        <v>4219560.9117999999</v>
      </c>
    </row>
    <row r="427" spans="1:6">
      <c r="A427" s="5">
        <v>422</v>
      </c>
      <c r="B427" s="5" t="s">
        <v>105</v>
      </c>
      <c r="C427" s="5" t="s">
        <v>200</v>
      </c>
      <c r="D427" s="7">
        <v>3244471.44</v>
      </c>
      <c r="E427" s="7">
        <v>440282.88270000002</v>
      </c>
      <c r="F427" s="8">
        <f t="shared" si="6"/>
        <v>3684754.3226999999</v>
      </c>
    </row>
    <row r="428" spans="1:6">
      <c r="A428" s="5">
        <v>423</v>
      </c>
      <c r="B428" s="5" t="s">
        <v>105</v>
      </c>
      <c r="C428" s="5" t="s">
        <v>202</v>
      </c>
      <c r="D428" s="7">
        <v>3655141.39</v>
      </c>
      <c r="E428" s="7">
        <v>496011.82169999997</v>
      </c>
      <c r="F428" s="8">
        <f t="shared" si="6"/>
        <v>4151153.2116999999</v>
      </c>
    </row>
    <row r="429" spans="1:6">
      <c r="A429" s="5">
        <v>424</v>
      </c>
      <c r="B429" s="5" t="s">
        <v>105</v>
      </c>
      <c r="C429" s="5" t="s">
        <v>204</v>
      </c>
      <c r="D429" s="7">
        <v>3773151.93</v>
      </c>
      <c r="E429" s="7">
        <v>512026.14689999999</v>
      </c>
      <c r="F429" s="8">
        <f t="shared" si="6"/>
        <v>4285178.0768999998</v>
      </c>
    </row>
    <row r="430" spans="1:6">
      <c r="A430" s="5">
        <v>425</v>
      </c>
      <c r="B430" s="5" t="s">
        <v>105</v>
      </c>
      <c r="C430" s="5" t="s">
        <v>206</v>
      </c>
      <c r="D430" s="7">
        <v>3611943.77</v>
      </c>
      <c r="E430" s="7">
        <v>490149.79619999998</v>
      </c>
      <c r="F430" s="8">
        <f t="shared" si="6"/>
        <v>4102093.5662000002</v>
      </c>
    </row>
    <row r="431" spans="1:6">
      <c r="A431" s="5">
        <v>426</v>
      </c>
      <c r="B431" s="5" t="s">
        <v>105</v>
      </c>
      <c r="C431" s="5" t="s">
        <v>208</v>
      </c>
      <c r="D431" s="7">
        <v>3960908.32</v>
      </c>
      <c r="E431" s="7">
        <v>537505.15800000005</v>
      </c>
      <c r="F431" s="8">
        <f t="shared" si="6"/>
        <v>4498413.4780000001</v>
      </c>
    </row>
    <row r="432" spans="1:6">
      <c r="A432" s="5">
        <v>427</v>
      </c>
      <c r="B432" s="5" t="s">
        <v>105</v>
      </c>
      <c r="C432" s="5" t="s">
        <v>210</v>
      </c>
      <c r="D432" s="7">
        <v>3154160.38</v>
      </c>
      <c r="E432" s="7">
        <v>428027.44679999998</v>
      </c>
      <c r="F432" s="8">
        <f t="shared" si="6"/>
        <v>3582187.8267999999</v>
      </c>
    </row>
    <row r="433" spans="1:6">
      <c r="A433" s="5">
        <v>428</v>
      </c>
      <c r="B433" s="5" t="s">
        <v>105</v>
      </c>
      <c r="C433" s="5" t="s">
        <v>105</v>
      </c>
      <c r="D433" s="7">
        <v>4344112.46</v>
      </c>
      <c r="E433" s="7">
        <v>589506.91680000001</v>
      </c>
      <c r="F433" s="8">
        <f t="shared" si="6"/>
        <v>4933619.3767999997</v>
      </c>
    </row>
    <row r="434" spans="1:6">
      <c r="A434" s="5">
        <v>429</v>
      </c>
      <c r="B434" s="5" t="s">
        <v>105</v>
      </c>
      <c r="C434" s="5" t="s">
        <v>214</v>
      </c>
      <c r="D434" s="7">
        <v>3056704.24</v>
      </c>
      <c r="E434" s="7">
        <v>414802.40490000002</v>
      </c>
      <c r="F434" s="8">
        <f t="shared" si="6"/>
        <v>3471506.6449000002</v>
      </c>
    </row>
    <row r="435" spans="1:6">
      <c r="A435" s="5">
        <v>430</v>
      </c>
      <c r="B435" s="5" t="s">
        <v>105</v>
      </c>
      <c r="C435" s="5" t="s">
        <v>216</v>
      </c>
      <c r="D435" s="7">
        <v>2887775.21</v>
      </c>
      <c r="E435" s="7">
        <v>391878.31349999999</v>
      </c>
      <c r="F435" s="8">
        <f t="shared" si="6"/>
        <v>3279653.5235000001</v>
      </c>
    </row>
    <row r="436" spans="1:6">
      <c r="A436" s="5">
        <v>431</v>
      </c>
      <c r="B436" s="5" t="s">
        <v>105</v>
      </c>
      <c r="C436" s="5" t="s">
        <v>218</v>
      </c>
      <c r="D436" s="7">
        <v>3512935.26</v>
      </c>
      <c r="E436" s="7">
        <v>476714.09460000001</v>
      </c>
      <c r="F436" s="8">
        <f t="shared" si="6"/>
        <v>3989649.3545999997</v>
      </c>
    </row>
    <row r="437" spans="1:6">
      <c r="A437" s="5">
        <v>432</v>
      </c>
      <c r="B437" s="5" t="s">
        <v>105</v>
      </c>
      <c r="C437" s="5" t="s">
        <v>220</v>
      </c>
      <c r="D437" s="7">
        <v>3495792.43</v>
      </c>
      <c r="E437" s="7">
        <v>474387.76919999998</v>
      </c>
      <c r="F437" s="8">
        <f t="shared" si="6"/>
        <v>3970180.1992000001</v>
      </c>
    </row>
    <row r="438" spans="1:6">
      <c r="A438" s="5">
        <v>433</v>
      </c>
      <c r="B438" s="5" t="s">
        <v>105</v>
      </c>
      <c r="C438" s="5" t="s">
        <v>222</v>
      </c>
      <c r="D438" s="7">
        <v>3316010.34</v>
      </c>
      <c r="E438" s="7">
        <v>449990.89049999998</v>
      </c>
      <c r="F438" s="8">
        <f t="shared" si="6"/>
        <v>3766001.2304999996</v>
      </c>
    </row>
    <row r="439" spans="1:6">
      <c r="A439" s="5">
        <v>434</v>
      </c>
      <c r="B439" s="5" t="s">
        <v>105</v>
      </c>
      <c r="C439" s="5" t="s">
        <v>224</v>
      </c>
      <c r="D439" s="7">
        <v>3385654.1</v>
      </c>
      <c r="E439" s="7">
        <v>459441.72210000001</v>
      </c>
      <c r="F439" s="8">
        <f t="shared" si="6"/>
        <v>3845095.8221</v>
      </c>
    </row>
    <row r="440" spans="1:6">
      <c r="A440" s="5">
        <v>435</v>
      </c>
      <c r="B440" s="5" t="s">
        <v>105</v>
      </c>
      <c r="C440" s="5" t="s">
        <v>226</v>
      </c>
      <c r="D440" s="7">
        <v>2851785.81</v>
      </c>
      <c r="E440" s="7">
        <v>386994.462</v>
      </c>
      <c r="F440" s="8">
        <f t="shared" si="6"/>
        <v>3238780.2719999999</v>
      </c>
    </row>
    <row r="441" spans="1:6">
      <c r="A441" s="5">
        <v>436</v>
      </c>
      <c r="B441" s="5" t="s">
        <v>105</v>
      </c>
      <c r="C441" s="5" t="s">
        <v>228</v>
      </c>
      <c r="D441" s="7">
        <v>3412342.15</v>
      </c>
      <c r="E441" s="7">
        <v>463063.3578</v>
      </c>
      <c r="F441" s="8">
        <f t="shared" si="6"/>
        <v>3875405.5077999998</v>
      </c>
    </row>
    <row r="442" spans="1:6">
      <c r="A442" s="5">
        <v>437</v>
      </c>
      <c r="B442" s="5" t="s">
        <v>105</v>
      </c>
      <c r="C442" s="5" t="s">
        <v>230</v>
      </c>
      <c r="D442" s="7">
        <v>3078138.01</v>
      </c>
      <c r="E442" s="7">
        <v>417711.02010000002</v>
      </c>
      <c r="F442" s="8">
        <f t="shared" si="6"/>
        <v>3495849.0300999996</v>
      </c>
    </row>
    <row r="443" spans="1:6">
      <c r="A443" s="5">
        <v>438</v>
      </c>
      <c r="B443" s="5" t="s">
        <v>105</v>
      </c>
      <c r="C443" s="5" t="s">
        <v>232</v>
      </c>
      <c r="D443" s="7">
        <v>3189220.81</v>
      </c>
      <c r="E443" s="7">
        <v>432785.23379999999</v>
      </c>
      <c r="F443" s="8">
        <f t="shared" si="6"/>
        <v>3622006.0438000001</v>
      </c>
    </row>
    <row r="444" spans="1:6">
      <c r="A444" s="5">
        <v>439</v>
      </c>
      <c r="B444" s="5" t="s">
        <v>105</v>
      </c>
      <c r="C444" s="5" t="s">
        <v>234</v>
      </c>
      <c r="D444" s="7">
        <v>3421968.46</v>
      </c>
      <c r="E444" s="7">
        <v>464369.6715</v>
      </c>
      <c r="F444" s="8">
        <f t="shared" si="6"/>
        <v>3886338.1315000001</v>
      </c>
    </row>
    <row r="445" spans="1:6">
      <c r="A445" s="5">
        <v>440</v>
      </c>
      <c r="B445" s="5" t="s">
        <v>105</v>
      </c>
      <c r="C445" s="5" t="s">
        <v>236</v>
      </c>
      <c r="D445" s="7">
        <v>3316532.05</v>
      </c>
      <c r="E445" s="7">
        <v>450061.6875</v>
      </c>
      <c r="F445" s="8">
        <f t="shared" si="6"/>
        <v>3766593.7374999998</v>
      </c>
    </row>
    <row r="446" spans="1:6">
      <c r="A446" s="5">
        <v>441</v>
      </c>
      <c r="B446" s="5" t="s">
        <v>105</v>
      </c>
      <c r="C446" s="5" t="s">
        <v>238</v>
      </c>
      <c r="D446" s="7">
        <v>3250473.52</v>
      </c>
      <c r="E446" s="7">
        <v>441097.38030000002</v>
      </c>
      <c r="F446" s="8">
        <f t="shared" si="6"/>
        <v>3691570.9002999999</v>
      </c>
    </row>
    <row r="447" spans="1:6">
      <c r="A447" s="5">
        <v>442</v>
      </c>
      <c r="B447" s="5" t="s">
        <v>106</v>
      </c>
      <c r="C447" s="5" t="s">
        <v>242</v>
      </c>
      <c r="D447" s="7">
        <v>2602536.62</v>
      </c>
      <c r="E447" s="7">
        <v>353170.72350000002</v>
      </c>
      <c r="F447" s="8">
        <f t="shared" si="6"/>
        <v>2955707.3435</v>
      </c>
    </row>
    <row r="448" spans="1:6">
      <c r="A448" s="5">
        <v>443</v>
      </c>
      <c r="B448" s="5" t="s">
        <v>106</v>
      </c>
      <c r="C448" s="5" t="s">
        <v>244</v>
      </c>
      <c r="D448" s="7">
        <v>4252441.78</v>
      </c>
      <c r="E448" s="7">
        <v>577066.97699999996</v>
      </c>
      <c r="F448" s="8">
        <f t="shared" si="6"/>
        <v>4829508.7570000002</v>
      </c>
    </row>
    <row r="449" spans="1:6">
      <c r="A449" s="5">
        <v>444</v>
      </c>
      <c r="B449" s="5" t="s">
        <v>106</v>
      </c>
      <c r="C449" s="5" t="s">
        <v>246</v>
      </c>
      <c r="D449" s="7">
        <v>3581796.65</v>
      </c>
      <c r="E449" s="7">
        <v>486058.75650000002</v>
      </c>
      <c r="F449" s="8">
        <f t="shared" si="6"/>
        <v>4067855.4065</v>
      </c>
    </row>
    <row r="450" spans="1:6">
      <c r="A450" s="5">
        <v>445</v>
      </c>
      <c r="B450" s="5" t="s">
        <v>106</v>
      </c>
      <c r="C450" s="5" t="s">
        <v>248</v>
      </c>
      <c r="D450" s="7">
        <v>2957376.33</v>
      </c>
      <c r="E450" s="7">
        <v>401323.359</v>
      </c>
      <c r="F450" s="8">
        <f t="shared" si="6"/>
        <v>3358699.6890000002</v>
      </c>
    </row>
    <row r="451" spans="1:6">
      <c r="A451" s="5">
        <v>446</v>
      </c>
      <c r="B451" s="5" t="s">
        <v>106</v>
      </c>
      <c r="C451" s="5" t="s">
        <v>250</v>
      </c>
      <c r="D451" s="7">
        <v>3938648.78</v>
      </c>
      <c r="E451" s="7">
        <v>534484.48230000003</v>
      </c>
      <c r="F451" s="8">
        <f t="shared" si="6"/>
        <v>4473133.2622999996</v>
      </c>
    </row>
    <row r="452" spans="1:6">
      <c r="A452" s="5">
        <v>447</v>
      </c>
      <c r="B452" s="5" t="s">
        <v>106</v>
      </c>
      <c r="C452" s="5" t="s">
        <v>252</v>
      </c>
      <c r="D452" s="7">
        <v>4818698.5199999996</v>
      </c>
      <c r="E452" s="7">
        <v>653909.43180000002</v>
      </c>
      <c r="F452" s="8">
        <f t="shared" si="6"/>
        <v>5472607.9517999999</v>
      </c>
    </row>
    <row r="453" spans="1:6">
      <c r="A453" s="5">
        <v>448</v>
      </c>
      <c r="B453" s="5" t="s">
        <v>106</v>
      </c>
      <c r="C453" s="5" t="s">
        <v>254</v>
      </c>
      <c r="D453" s="7">
        <v>3282845.95</v>
      </c>
      <c r="E453" s="7">
        <v>445490.4</v>
      </c>
      <c r="F453" s="8">
        <f t="shared" si="6"/>
        <v>3728336.35</v>
      </c>
    </row>
    <row r="454" spans="1:6">
      <c r="A454" s="5">
        <v>449</v>
      </c>
      <c r="B454" s="5" t="s">
        <v>106</v>
      </c>
      <c r="C454" s="5" t="s">
        <v>256</v>
      </c>
      <c r="D454" s="7">
        <v>3487547.04</v>
      </c>
      <c r="E454" s="7">
        <v>473268.84960000002</v>
      </c>
      <c r="F454" s="8">
        <f t="shared" si="6"/>
        <v>3960815.8895999999</v>
      </c>
    </row>
    <row r="455" spans="1:6">
      <c r="A455" s="5">
        <v>450</v>
      </c>
      <c r="B455" s="5" t="s">
        <v>106</v>
      </c>
      <c r="C455" s="5" t="s">
        <v>258</v>
      </c>
      <c r="D455" s="7">
        <v>4332628.1900000004</v>
      </c>
      <c r="E455" s="7">
        <v>587948.47290000005</v>
      </c>
      <c r="F455" s="8">
        <f t="shared" ref="F455:F518" si="7">D455+E455</f>
        <v>4920576.6629000008</v>
      </c>
    </row>
    <row r="456" spans="1:6">
      <c r="A456" s="5">
        <v>451</v>
      </c>
      <c r="B456" s="5" t="s">
        <v>106</v>
      </c>
      <c r="C456" s="5" t="s">
        <v>260</v>
      </c>
      <c r="D456" s="7">
        <v>3016840.91</v>
      </c>
      <c r="E456" s="7">
        <v>409392.8505</v>
      </c>
      <c r="F456" s="8">
        <f t="shared" si="7"/>
        <v>3426233.7605000003</v>
      </c>
    </row>
    <row r="457" spans="1:6">
      <c r="A457" s="5">
        <v>452</v>
      </c>
      <c r="B457" s="5" t="s">
        <v>106</v>
      </c>
      <c r="C457" s="5" t="s">
        <v>262</v>
      </c>
      <c r="D457" s="7">
        <v>3186571.35</v>
      </c>
      <c r="E457" s="7">
        <v>432425.69549999997</v>
      </c>
      <c r="F457" s="8">
        <f t="shared" si="7"/>
        <v>3618997.0455</v>
      </c>
    </row>
    <row r="458" spans="1:6">
      <c r="A458" s="5">
        <v>453</v>
      </c>
      <c r="B458" s="5" t="s">
        <v>106</v>
      </c>
      <c r="C458" s="5" t="s">
        <v>264</v>
      </c>
      <c r="D458" s="7">
        <v>3515480.84</v>
      </c>
      <c r="E458" s="7">
        <v>477059.5356</v>
      </c>
      <c r="F458" s="8">
        <f t="shared" si="7"/>
        <v>3992540.3755999999</v>
      </c>
    </row>
    <row r="459" spans="1:6">
      <c r="A459" s="5">
        <v>454</v>
      </c>
      <c r="B459" s="5" t="s">
        <v>106</v>
      </c>
      <c r="C459" s="5" t="s">
        <v>266</v>
      </c>
      <c r="D459" s="7">
        <v>2925647.95</v>
      </c>
      <c r="E459" s="7">
        <v>397017.73859999998</v>
      </c>
      <c r="F459" s="8">
        <f t="shared" si="7"/>
        <v>3322665.6886</v>
      </c>
    </row>
    <row r="460" spans="1:6">
      <c r="A460" s="5">
        <v>455</v>
      </c>
      <c r="B460" s="5" t="s">
        <v>106</v>
      </c>
      <c r="C460" s="5" t="s">
        <v>268</v>
      </c>
      <c r="D460" s="7">
        <v>3357372.22</v>
      </c>
      <c r="E460" s="7">
        <v>455603.8014</v>
      </c>
      <c r="F460" s="8">
        <f t="shared" si="7"/>
        <v>3812976.0214</v>
      </c>
    </row>
    <row r="461" spans="1:6">
      <c r="A461" s="5">
        <v>456</v>
      </c>
      <c r="B461" s="5" t="s">
        <v>106</v>
      </c>
      <c r="C461" s="5" t="s">
        <v>270</v>
      </c>
      <c r="D461" s="7">
        <v>3884161.76</v>
      </c>
      <c r="E461" s="7">
        <v>527090.45790000004</v>
      </c>
      <c r="F461" s="8">
        <f t="shared" si="7"/>
        <v>4411252.2178999996</v>
      </c>
    </row>
    <row r="462" spans="1:6">
      <c r="A462" s="5">
        <v>457</v>
      </c>
      <c r="B462" s="5" t="s">
        <v>106</v>
      </c>
      <c r="C462" s="5" t="s">
        <v>272</v>
      </c>
      <c r="D462" s="7">
        <v>3111966.28</v>
      </c>
      <c r="E462" s="7">
        <v>422301.6018</v>
      </c>
      <c r="F462" s="8">
        <f t="shared" si="7"/>
        <v>3534267.8817999996</v>
      </c>
    </row>
    <row r="463" spans="1:6">
      <c r="A463" s="5">
        <v>458</v>
      </c>
      <c r="B463" s="5" t="s">
        <v>106</v>
      </c>
      <c r="C463" s="5" t="s">
        <v>274</v>
      </c>
      <c r="D463" s="7">
        <v>3066745.73</v>
      </c>
      <c r="E463" s="7">
        <v>416165.05920000002</v>
      </c>
      <c r="F463" s="8">
        <f t="shared" si="7"/>
        <v>3482910.7892</v>
      </c>
    </row>
    <row r="464" spans="1:6">
      <c r="A464" s="5">
        <v>459</v>
      </c>
      <c r="B464" s="5" t="s">
        <v>106</v>
      </c>
      <c r="C464" s="5" t="s">
        <v>277</v>
      </c>
      <c r="D464" s="7">
        <v>3182513.22</v>
      </c>
      <c r="E464" s="7">
        <v>431874.99780000001</v>
      </c>
      <c r="F464" s="8">
        <f t="shared" si="7"/>
        <v>3614388.2178000002</v>
      </c>
    </row>
    <row r="465" spans="1:6">
      <c r="A465" s="5">
        <v>460</v>
      </c>
      <c r="B465" s="5" t="s">
        <v>106</v>
      </c>
      <c r="C465" s="5" t="s">
        <v>279</v>
      </c>
      <c r="D465" s="7">
        <v>3850415.25</v>
      </c>
      <c r="E465" s="7">
        <v>522510.97169999999</v>
      </c>
      <c r="F465" s="8">
        <f t="shared" si="7"/>
        <v>4372926.2216999996</v>
      </c>
    </row>
    <row r="466" spans="1:6">
      <c r="A466" s="5">
        <v>461</v>
      </c>
      <c r="B466" s="5" t="s">
        <v>106</v>
      </c>
      <c r="C466" s="5" t="s">
        <v>281</v>
      </c>
      <c r="D466" s="7">
        <v>2958777.92</v>
      </c>
      <c r="E466" s="7">
        <v>401513.55839999998</v>
      </c>
      <c r="F466" s="8">
        <f t="shared" si="7"/>
        <v>3360291.4783999999</v>
      </c>
    </row>
    <row r="467" spans="1:6">
      <c r="A467" s="5">
        <v>462</v>
      </c>
      <c r="B467" s="5" t="s">
        <v>106</v>
      </c>
      <c r="C467" s="5" t="s">
        <v>283</v>
      </c>
      <c r="D467" s="7">
        <v>3534105.98</v>
      </c>
      <c r="E467" s="7">
        <v>479587.01370000001</v>
      </c>
      <c r="F467" s="8">
        <f t="shared" si="7"/>
        <v>4013692.9937</v>
      </c>
    </row>
    <row r="468" spans="1:6">
      <c r="A468" s="5">
        <v>463</v>
      </c>
      <c r="B468" s="5" t="s">
        <v>107</v>
      </c>
      <c r="C468" s="5" t="s">
        <v>287</v>
      </c>
      <c r="D468" s="7">
        <v>3774932.52</v>
      </c>
      <c r="E468" s="7">
        <v>512267.77769999998</v>
      </c>
      <c r="F468" s="8">
        <f t="shared" si="7"/>
        <v>4287200.2977</v>
      </c>
    </row>
    <row r="469" spans="1:6">
      <c r="A469" s="5">
        <v>464</v>
      </c>
      <c r="B469" s="5" t="s">
        <v>107</v>
      </c>
      <c r="C469" s="5" t="s">
        <v>289</v>
      </c>
      <c r="D469" s="7">
        <v>3337892.22</v>
      </c>
      <c r="E469" s="7">
        <v>452960.31660000002</v>
      </c>
      <c r="F469" s="8">
        <f t="shared" si="7"/>
        <v>3790852.5366000002</v>
      </c>
    </row>
    <row r="470" spans="1:6">
      <c r="A470" s="5">
        <v>465</v>
      </c>
      <c r="B470" s="5" t="s">
        <v>107</v>
      </c>
      <c r="C470" s="5" t="s">
        <v>291</v>
      </c>
      <c r="D470" s="7">
        <v>4212581.75</v>
      </c>
      <c r="E470" s="7">
        <v>571657.87080000003</v>
      </c>
      <c r="F470" s="8">
        <f t="shared" si="7"/>
        <v>4784239.6207999997</v>
      </c>
    </row>
    <row r="471" spans="1:6">
      <c r="A471" s="5">
        <v>466</v>
      </c>
      <c r="B471" s="5" t="s">
        <v>107</v>
      </c>
      <c r="C471" s="5" t="s">
        <v>293</v>
      </c>
      <c r="D471" s="7">
        <v>3335479.08</v>
      </c>
      <c r="E471" s="7">
        <v>452632.84740000003</v>
      </c>
      <c r="F471" s="8">
        <f t="shared" si="7"/>
        <v>3788111.9273999999</v>
      </c>
    </row>
    <row r="472" spans="1:6">
      <c r="A472" s="5">
        <v>467</v>
      </c>
      <c r="B472" s="5" t="s">
        <v>107</v>
      </c>
      <c r="C472" s="5" t="s">
        <v>295</v>
      </c>
      <c r="D472" s="7">
        <v>4560635.93</v>
      </c>
      <c r="E472" s="7">
        <v>618889.69380000001</v>
      </c>
      <c r="F472" s="8">
        <f t="shared" si="7"/>
        <v>5179525.6238000002</v>
      </c>
    </row>
    <row r="473" spans="1:6">
      <c r="A473" s="5">
        <v>468</v>
      </c>
      <c r="B473" s="5" t="s">
        <v>107</v>
      </c>
      <c r="C473" s="5" t="s">
        <v>297</v>
      </c>
      <c r="D473" s="7">
        <v>3545927.82</v>
      </c>
      <c r="E473" s="7">
        <v>481191.26640000002</v>
      </c>
      <c r="F473" s="8">
        <f t="shared" si="7"/>
        <v>4027119.0863999999</v>
      </c>
    </row>
    <row r="474" spans="1:6">
      <c r="A474" s="5">
        <v>469</v>
      </c>
      <c r="B474" s="5" t="s">
        <v>107</v>
      </c>
      <c r="C474" s="5" t="s">
        <v>299</v>
      </c>
      <c r="D474" s="7">
        <v>2975355.47</v>
      </c>
      <c r="E474" s="7">
        <v>403763.17290000001</v>
      </c>
      <c r="F474" s="8">
        <f t="shared" si="7"/>
        <v>3379118.6429000003</v>
      </c>
    </row>
    <row r="475" spans="1:6">
      <c r="A475" s="5">
        <v>470</v>
      </c>
      <c r="B475" s="5" t="s">
        <v>107</v>
      </c>
      <c r="C475" s="5" t="s">
        <v>301</v>
      </c>
      <c r="D475" s="7">
        <v>3486526.44</v>
      </c>
      <c r="E475" s="7">
        <v>473130.35070000001</v>
      </c>
      <c r="F475" s="8">
        <f t="shared" si="7"/>
        <v>3959656.7906999998</v>
      </c>
    </row>
    <row r="476" spans="1:6">
      <c r="A476" s="5">
        <v>471</v>
      </c>
      <c r="B476" s="5" t="s">
        <v>107</v>
      </c>
      <c r="C476" s="5" t="s">
        <v>303</v>
      </c>
      <c r="D476" s="7">
        <v>3419250.01</v>
      </c>
      <c r="E476" s="7">
        <v>464000.772</v>
      </c>
      <c r="F476" s="8">
        <f t="shared" si="7"/>
        <v>3883250.7819999997</v>
      </c>
    </row>
    <row r="477" spans="1:6">
      <c r="A477" s="5">
        <v>472</v>
      </c>
      <c r="B477" s="5" t="s">
        <v>107</v>
      </c>
      <c r="C477" s="5" t="s">
        <v>305</v>
      </c>
      <c r="D477" s="7">
        <v>3614923.01</v>
      </c>
      <c r="E477" s="7">
        <v>490554.08730000001</v>
      </c>
      <c r="F477" s="8">
        <f t="shared" si="7"/>
        <v>4105477.0972999996</v>
      </c>
    </row>
    <row r="478" spans="1:6">
      <c r="A478" s="5">
        <v>473</v>
      </c>
      <c r="B478" s="5" t="s">
        <v>107</v>
      </c>
      <c r="C478" s="5" t="s">
        <v>107</v>
      </c>
      <c r="D478" s="7">
        <v>3182175.6</v>
      </c>
      <c r="E478" s="7">
        <v>431829.18180000002</v>
      </c>
      <c r="F478" s="8">
        <f t="shared" si="7"/>
        <v>3614004.7818</v>
      </c>
    </row>
    <row r="479" spans="1:6">
      <c r="A479" s="5">
        <v>474</v>
      </c>
      <c r="B479" s="5" t="s">
        <v>107</v>
      </c>
      <c r="C479" s="5" t="s">
        <v>308</v>
      </c>
      <c r="D479" s="7">
        <v>4062706.76</v>
      </c>
      <c r="E479" s="7">
        <v>551319.46019999997</v>
      </c>
      <c r="F479" s="8">
        <f t="shared" si="7"/>
        <v>4614026.2201999994</v>
      </c>
    </row>
    <row r="480" spans="1:6">
      <c r="A480" s="5">
        <v>475</v>
      </c>
      <c r="B480" s="5" t="s">
        <v>107</v>
      </c>
      <c r="C480" s="5" t="s">
        <v>310</v>
      </c>
      <c r="D480" s="7">
        <v>2681628.9300000002</v>
      </c>
      <c r="E480" s="7">
        <v>363903.74729999999</v>
      </c>
      <c r="F480" s="8">
        <f t="shared" si="7"/>
        <v>3045532.6773000001</v>
      </c>
    </row>
    <row r="481" spans="1:6">
      <c r="A481" s="5">
        <v>476</v>
      </c>
      <c r="B481" s="5" t="s">
        <v>107</v>
      </c>
      <c r="C481" s="5" t="s">
        <v>312</v>
      </c>
      <c r="D481" s="7">
        <v>3898685.81</v>
      </c>
      <c r="E481" s="7">
        <v>529061.4081</v>
      </c>
      <c r="F481" s="8">
        <f t="shared" si="7"/>
        <v>4427747.2181000002</v>
      </c>
    </row>
    <row r="482" spans="1:6">
      <c r="A482" s="5">
        <v>477</v>
      </c>
      <c r="B482" s="5" t="s">
        <v>107</v>
      </c>
      <c r="C482" s="5" t="s">
        <v>314</v>
      </c>
      <c r="D482" s="7">
        <v>2603387.88</v>
      </c>
      <c r="E482" s="7">
        <v>353286.24180000002</v>
      </c>
      <c r="F482" s="8">
        <f t="shared" si="7"/>
        <v>2956674.1217999998</v>
      </c>
    </row>
    <row r="483" spans="1:6">
      <c r="A483" s="5">
        <v>478</v>
      </c>
      <c r="B483" s="5" t="s">
        <v>107</v>
      </c>
      <c r="C483" s="5" t="s">
        <v>316</v>
      </c>
      <c r="D483" s="7">
        <v>3774319.11</v>
      </c>
      <c r="E483" s="7">
        <v>512184.53580000001</v>
      </c>
      <c r="F483" s="8">
        <f t="shared" si="7"/>
        <v>4286503.6458000001</v>
      </c>
    </row>
    <row r="484" spans="1:6">
      <c r="A484" s="5">
        <v>479</v>
      </c>
      <c r="B484" s="5" t="s">
        <v>107</v>
      </c>
      <c r="C484" s="5" t="s">
        <v>318</v>
      </c>
      <c r="D484" s="7">
        <v>4720397.54</v>
      </c>
      <c r="E484" s="7">
        <v>640569.74340000004</v>
      </c>
      <c r="F484" s="8">
        <f t="shared" si="7"/>
        <v>5360967.2834000001</v>
      </c>
    </row>
    <row r="485" spans="1:6">
      <c r="A485" s="5">
        <v>480</v>
      </c>
      <c r="B485" s="5" t="s">
        <v>107</v>
      </c>
      <c r="C485" s="5" t="s">
        <v>321</v>
      </c>
      <c r="D485" s="7">
        <v>3565677.41</v>
      </c>
      <c r="E485" s="7">
        <v>483871.33620000002</v>
      </c>
      <c r="F485" s="8">
        <f t="shared" si="7"/>
        <v>4049548.7461999999</v>
      </c>
    </row>
    <row r="486" spans="1:6">
      <c r="A486" s="5">
        <v>481</v>
      </c>
      <c r="B486" s="5" t="s">
        <v>107</v>
      </c>
      <c r="C486" s="5" t="s">
        <v>322</v>
      </c>
      <c r="D486" s="7">
        <v>3376147.2</v>
      </c>
      <c r="E486" s="7">
        <v>458151.61200000002</v>
      </c>
      <c r="F486" s="8">
        <f t="shared" si="7"/>
        <v>3834298.8120000004</v>
      </c>
    </row>
    <row r="487" spans="1:6">
      <c r="A487" s="5">
        <v>482</v>
      </c>
      <c r="B487" s="5" t="s">
        <v>107</v>
      </c>
      <c r="C487" s="5" t="s">
        <v>324</v>
      </c>
      <c r="D487" s="7">
        <v>3620046.04</v>
      </c>
      <c r="E487" s="7">
        <v>491249.2941</v>
      </c>
      <c r="F487" s="8">
        <f t="shared" si="7"/>
        <v>4111295.3341000001</v>
      </c>
    </row>
    <row r="488" spans="1:6">
      <c r="A488" s="5">
        <v>483</v>
      </c>
      <c r="B488" s="5" t="s">
        <v>107</v>
      </c>
      <c r="C488" s="5" t="s">
        <v>326</v>
      </c>
      <c r="D488" s="7">
        <v>3542090.02</v>
      </c>
      <c r="E488" s="7">
        <v>480670.4682</v>
      </c>
      <c r="F488" s="8">
        <f t="shared" si="7"/>
        <v>4022760.4882</v>
      </c>
    </row>
    <row r="489" spans="1:6">
      <c r="A489" s="5">
        <v>484</v>
      </c>
      <c r="B489" s="5" t="s">
        <v>108</v>
      </c>
      <c r="C489" s="5" t="s">
        <v>330</v>
      </c>
      <c r="D489" s="7">
        <v>3059134.92</v>
      </c>
      <c r="E489" s="7">
        <v>415132.25429999997</v>
      </c>
      <c r="F489" s="8">
        <f t="shared" si="7"/>
        <v>3474267.1743000001</v>
      </c>
    </row>
    <row r="490" spans="1:6">
      <c r="A490" s="5">
        <v>485</v>
      </c>
      <c r="B490" s="5" t="s">
        <v>108</v>
      </c>
      <c r="C490" s="5" t="s">
        <v>332</v>
      </c>
      <c r="D490" s="7">
        <v>5030570.04</v>
      </c>
      <c r="E490" s="7">
        <v>682660.92630000005</v>
      </c>
      <c r="F490" s="8">
        <f t="shared" si="7"/>
        <v>5713230.9663000004</v>
      </c>
    </row>
    <row r="491" spans="1:6">
      <c r="A491" s="5">
        <v>486</v>
      </c>
      <c r="B491" s="5" t="s">
        <v>108</v>
      </c>
      <c r="C491" s="5" t="s">
        <v>334</v>
      </c>
      <c r="D491" s="7">
        <v>3855616.16</v>
      </c>
      <c r="E491" s="7">
        <v>523216.7487</v>
      </c>
      <c r="F491" s="8">
        <f t="shared" si="7"/>
        <v>4378832.9087000005</v>
      </c>
    </row>
    <row r="492" spans="1:6">
      <c r="A492" s="5">
        <v>487</v>
      </c>
      <c r="B492" s="5" t="s">
        <v>108</v>
      </c>
      <c r="C492" s="5" t="s">
        <v>98</v>
      </c>
      <c r="D492" s="7">
        <v>2347984.4700000002</v>
      </c>
      <c r="E492" s="7">
        <v>318627.3603</v>
      </c>
      <c r="F492" s="8">
        <f t="shared" si="7"/>
        <v>2666611.8303</v>
      </c>
    </row>
    <row r="493" spans="1:6">
      <c r="A493" s="5">
        <v>488</v>
      </c>
      <c r="B493" s="5" t="s">
        <v>108</v>
      </c>
      <c r="C493" s="5" t="s">
        <v>337</v>
      </c>
      <c r="D493" s="7">
        <v>4073998.08</v>
      </c>
      <c r="E493" s="7">
        <v>552851.72160000005</v>
      </c>
      <c r="F493" s="8">
        <f t="shared" si="7"/>
        <v>4626849.8015999999</v>
      </c>
    </row>
    <row r="494" spans="1:6">
      <c r="A494" s="5">
        <v>489</v>
      </c>
      <c r="B494" s="5" t="s">
        <v>108</v>
      </c>
      <c r="C494" s="5" t="s">
        <v>339</v>
      </c>
      <c r="D494" s="7">
        <v>3501549.54</v>
      </c>
      <c r="E494" s="7">
        <v>475169.02350000001</v>
      </c>
      <c r="F494" s="8">
        <f t="shared" si="7"/>
        <v>3976718.5635000002</v>
      </c>
    </row>
    <row r="495" spans="1:6">
      <c r="A495" s="5">
        <v>490</v>
      </c>
      <c r="B495" s="5" t="s">
        <v>108</v>
      </c>
      <c r="C495" s="5" t="s">
        <v>341</v>
      </c>
      <c r="D495" s="7">
        <v>3539286.51</v>
      </c>
      <c r="E495" s="7">
        <v>480290.02380000002</v>
      </c>
      <c r="F495" s="8">
        <f t="shared" si="7"/>
        <v>4019576.5337999999</v>
      </c>
    </row>
    <row r="496" spans="1:6">
      <c r="A496" s="5">
        <v>491</v>
      </c>
      <c r="B496" s="5" t="s">
        <v>108</v>
      </c>
      <c r="C496" s="5" t="s">
        <v>343</v>
      </c>
      <c r="D496" s="7">
        <v>4173595.3</v>
      </c>
      <c r="E496" s="7">
        <v>566367.31229999999</v>
      </c>
      <c r="F496" s="8">
        <f t="shared" si="7"/>
        <v>4739962.6123000002</v>
      </c>
    </row>
    <row r="497" spans="1:6">
      <c r="A497" s="5">
        <v>492</v>
      </c>
      <c r="B497" s="5" t="s">
        <v>108</v>
      </c>
      <c r="C497" s="5" t="s">
        <v>345</v>
      </c>
      <c r="D497" s="7">
        <v>3017235.77</v>
      </c>
      <c r="E497" s="7">
        <v>409446.435</v>
      </c>
      <c r="F497" s="8">
        <f t="shared" si="7"/>
        <v>3426682.2050000001</v>
      </c>
    </row>
    <row r="498" spans="1:6">
      <c r="A498" s="5">
        <v>493</v>
      </c>
      <c r="B498" s="5" t="s">
        <v>108</v>
      </c>
      <c r="C498" s="5" t="s">
        <v>347</v>
      </c>
      <c r="D498" s="7">
        <v>4012401.85</v>
      </c>
      <c r="E498" s="7">
        <v>544492.95869999996</v>
      </c>
      <c r="F498" s="8">
        <f t="shared" si="7"/>
        <v>4556894.8086999999</v>
      </c>
    </row>
    <row r="499" spans="1:6">
      <c r="A499" s="5">
        <v>494</v>
      </c>
      <c r="B499" s="5" t="s">
        <v>108</v>
      </c>
      <c r="C499" s="5" t="s">
        <v>349</v>
      </c>
      <c r="D499" s="7">
        <v>3180748.73</v>
      </c>
      <c r="E499" s="7">
        <v>431635.55129999999</v>
      </c>
      <c r="F499" s="8">
        <f t="shared" si="7"/>
        <v>3612384.2812999999</v>
      </c>
    </row>
    <row r="500" spans="1:6">
      <c r="A500" s="5">
        <v>495</v>
      </c>
      <c r="B500" s="5" t="s">
        <v>108</v>
      </c>
      <c r="C500" s="5" t="s">
        <v>351</v>
      </c>
      <c r="D500" s="7">
        <v>2825245.43</v>
      </c>
      <c r="E500" s="7">
        <v>383392.86599999998</v>
      </c>
      <c r="F500" s="8">
        <f t="shared" si="7"/>
        <v>3208638.2960000001</v>
      </c>
    </row>
    <row r="501" spans="1:6">
      <c r="A501" s="5">
        <v>496</v>
      </c>
      <c r="B501" s="5" t="s">
        <v>108</v>
      </c>
      <c r="C501" s="5" t="s">
        <v>353</v>
      </c>
      <c r="D501" s="7">
        <v>2363930.41</v>
      </c>
      <c r="E501" s="7">
        <v>320791.2648</v>
      </c>
      <c r="F501" s="8">
        <f t="shared" si="7"/>
        <v>2684721.6748000002</v>
      </c>
    </row>
    <row r="502" spans="1:6">
      <c r="A502" s="5">
        <v>497</v>
      </c>
      <c r="B502" s="5" t="s">
        <v>108</v>
      </c>
      <c r="C502" s="5" t="s">
        <v>355</v>
      </c>
      <c r="D502" s="7">
        <v>2353906.21</v>
      </c>
      <c r="E502" s="7">
        <v>319430.95559999999</v>
      </c>
      <c r="F502" s="8">
        <f t="shared" si="7"/>
        <v>2673337.1655999999</v>
      </c>
    </row>
    <row r="503" spans="1:6">
      <c r="A503" s="5">
        <v>498</v>
      </c>
      <c r="B503" s="5" t="s">
        <v>108</v>
      </c>
      <c r="C503" s="5" t="s">
        <v>357</v>
      </c>
      <c r="D503" s="7">
        <v>2687769.31</v>
      </c>
      <c r="E503" s="7">
        <v>364737.01169999997</v>
      </c>
      <c r="F503" s="8">
        <f t="shared" si="7"/>
        <v>3052506.3217000002</v>
      </c>
    </row>
    <row r="504" spans="1:6">
      <c r="A504" s="5">
        <v>499</v>
      </c>
      <c r="B504" s="5" t="s">
        <v>108</v>
      </c>
      <c r="C504" s="5" t="s">
        <v>359</v>
      </c>
      <c r="D504" s="7">
        <v>3253130.93</v>
      </c>
      <c r="E504" s="7">
        <v>441457.99770000001</v>
      </c>
      <c r="F504" s="8">
        <f t="shared" si="7"/>
        <v>3694588.9277000003</v>
      </c>
    </row>
    <row r="505" spans="1:6">
      <c r="A505" s="5">
        <v>500</v>
      </c>
      <c r="B505" s="5" t="s">
        <v>109</v>
      </c>
      <c r="C505" s="5" t="s">
        <v>364</v>
      </c>
      <c r="D505" s="7">
        <v>4565158.8899999997</v>
      </c>
      <c r="E505" s="7">
        <v>619503.47069999995</v>
      </c>
      <c r="F505" s="8">
        <f t="shared" si="7"/>
        <v>5184662.3607000001</v>
      </c>
    </row>
    <row r="506" spans="1:6">
      <c r="A506" s="5">
        <v>501</v>
      </c>
      <c r="B506" s="5" t="s">
        <v>109</v>
      </c>
      <c r="C506" s="5" t="s">
        <v>366</v>
      </c>
      <c r="D506" s="7">
        <v>5867908.3799999999</v>
      </c>
      <c r="E506" s="7">
        <v>796289.83259999997</v>
      </c>
      <c r="F506" s="8">
        <f t="shared" si="7"/>
        <v>6664198.2126000002</v>
      </c>
    </row>
    <row r="507" spans="1:6">
      <c r="A507" s="5">
        <v>502</v>
      </c>
      <c r="B507" s="5" t="s">
        <v>109</v>
      </c>
      <c r="C507" s="5" t="s">
        <v>368</v>
      </c>
      <c r="D507" s="7">
        <v>9463121.25</v>
      </c>
      <c r="E507" s="7">
        <v>1284169.2039000001</v>
      </c>
      <c r="F507" s="8">
        <f t="shared" si="7"/>
        <v>10747290.4539</v>
      </c>
    </row>
    <row r="508" spans="1:6">
      <c r="A508" s="5">
        <v>503</v>
      </c>
      <c r="B508" s="5" t="s">
        <v>109</v>
      </c>
      <c r="C508" s="5" t="s">
        <v>370</v>
      </c>
      <c r="D508" s="7">
        <v>3698599.49</v>
      </c>
      <c r="E508" s="7">
        <v>501909.19380000001</v>
      </c>
      <c r="F508" s="8">
        <f t="shared" si="7"/>
        <v>4200508.6838000007</v>
      </c>
    </row>
    <row r="509" spans="1:6">
      <c r="A509" s="5">
        <v>504</v>
      </c>
      <c r="B509" s="5" t="s">
        <v>109</v>
      </c>
      <c r="C509" s="5" t="s">
        <v>372</v>
      </c>
      <c r="D509" s="7">
        <v>3109582.97</v>
      </c>
      <c r="E509" s="7">
        <v>421978.17989999999</v>
      </c>
      <c r="F509" s="8">
        <f t="shared" si="7"/>
        <v>3531561.1499000001</v>
      </c>
    </row>
    <row r="510" spans="1:6">
      <c r="A510" s="5">
        <v>505</v>
      </c>
      <c r="B510" s="5" t="s">
        <v>109</v>
      </c>
      <c r="C510" s="5" t="s">
        <v>374</v>
      </c>
      <c r="D510" s="7">
        <v>3476399.03</v>
      </c>
      <c r="E510" s="7">
        <v>471756.03690000001</v>
      </c>
      <c r="F510" s="8">
        <f t="shared" si="7"/>
        <v>3948155.0669</v>
      </c>
    </row>
    <row r="511" spans="1:6">
      <c r="A511" s="5">
        <v>506</v>
      </c>
      <c r="B511" s="5" t="s">
        <v>109</v>
      </c>
      <c r="C511" s="5" t="s">
        <v>376</v>
      </c>
      <c r="D511" s="7">
        <v>3191865.43</v>
      </c>
      <c r="E511" s="7">
        <v>433144.11570000002</v>
      </c>
      <c r="F511" s="8">
        <f t="shared" si="7"/>
        <v>3625009.5457000001</v>
      </c>
    </row>
    <row r="512" spans="1:6">
      <c r="A512" s="5">
        <v>507</v>
      </c>
      <c r="B512" s="5" t="s">
        <v>109</v>
      </c>
      <c r="C512" s="5" t="s">
        <v>378</v>
      </c>
      <c r="D512" s="7">
        <v>3850646.08</v>
      </c>
      <c r="E512" s="7">
        <v>522542.29560000001</v>
      </c>
      <c r="F512" s="8">
        <f t="shared" si="7"/>
        <v>4373188.3755999999</v>
      </c>
    </row>
    <row r="513" spans="1:6">
      <c r="A513" s="5">
        <v>508</v>
      </c>
      <c r="B513" s="5" t="s">
        <v>109</v>
      </c>
      <c r="C513" s="5" t="s">
        <v>381</v>
      </c>
      <c r="D513" s="7">
        <v>2571217.21</v>
      </c>
      <c r="E513" s="7">
        <v>348920.60159999999</v>
      </c>
      <c r="F513" s="8">
        <f t="shared" si="7"/>
        <v>2920137.8116000001</v>
      </c>
    </row>
    <row r="514" spans="1:6">
      <c r="A514" s="5">
        <v>509</v>
      </c>
      <c r="B514" s="5" t="s">
        <v>109</v>
      </c>
      <c r="C514" s="5" t="s">
        <v>383</v>
      </c>
      <c r="D514" s="7">
        <v>4384184.2300000004</v>
      </c>
      <c r="E514" s="7">
        <v>594944.7561</v>
      </c>
      <c r="F514" s="8">
        <f t="shared" si="7"/>
        <v>4979128.9861000003</v>
      </c>
    </row>
    <row r="515" spans="1:6">
      <c r="A515" s="5">
        <v>510</v>
      </c>
      <c r="B515" s="5" t="s">
        <v>109</v>
      </c>
      <c r="C515" s="5" t="s">
        <v>385</v>
      </c>
      <c r="D515" s="7">
        <v>3789910.38</v>
      </c>
      <c r="E515" s="7">
        <v>514300.30979999999</v>
      </c>
      <c r="F515" s="8">
        <f t="shared" si="7"/>
        <v>4304210.6897999998</v>
      </c>
    </row>
    <row r="516" spans="1:6">
      <c r="A516" s="5">
        <v>511</v>
      </c>
      <c r="B516" s="5" t="s">
        <v>109</v>
      </c>
      <c r="C516" s="5" t="s">
        <v>387</v>
      </c>
      <c r="D516" s="7">
        <v>5210938.79</v>
      </c>
      <c r="E516" s="7">
        <v>707137.41720000003</v>
      </c>
      <c r="F516" s="8">
        <f t="shared" si="7"/>
        <v>5918076.2072000001</v>
      </c>
    </row>
    <row r="517" spans="1:6">
      <c r="A517" s="5">
        <v>512</v>
      </c>
      <c r="B517" s="5" t="s">
        <v>109</v>
      </c>
      <c r="C517" s="5" t="s">
        <v>389</v>
      </c>
      <c r="D517" s="7">
        <v>5637899.0700000003</v>
      </c>
      <c r="E517" s="7">
        <v>765076.99380000005</v>
      </c>
      <c r="F517" s="8">
        <f t="shared" si="7"/>
        <v>6402976.0638000006</v>
      </c>
    </row>
    <row r="518" spans="1:6">
      <c r="A518" s="5">
        <v>513</v>
      </c>
      <c r="B518" s="5" t="s">
        <v>109</v>
      </c>
      <c r="C518" s="5" t="s">
        <v>391</v>
      </c>
      <c r="D518" s="7">
        <v>3034968.24</v>
      </c>
      <c r="E518" s="7">
        <v>411852.77549999999</v>
      </c>
      <c r="F518" s="8">
        <f t="shared" si="7"/>
        <v>3446821.0155000002</v>
      </c>
    </row>
    <row r="519" spans="1:6">
      <c r="A519" s="5">
        <v>514</v>
      </c>
      <c r="B519" s="5" t="s">
        <v>109</v>
      </c>
      <c r="C519" s="5" t="s">
        <v>393</v>
      </c>
      <c r="D519" s="7">
        <v>3662176.61</v>
      </c>
      <c r="E519" s="7">
        <v>496966.51799999998</v>
      </c>
      <c r="F519" s="8">
        <f t="shared" ref="F519:F582" si="8">D519+E519</f>
        <v>4159143.128</v>
      </c>
    </row>
    <row r="520" spans="1:6">
      <c r="A520" s="5">
        <v>515</v>
      </c>
      <c r="B520" s="5" t="s">
        <v>109</v>
      </c>
      <c r="C520" s="5" t="s">
        <v>395</v>
      </c>
      <c r="D520" s="7">
        <v>5482553.5199999996</v>
      </c>
      <c r="E520" s="7">
        <v>743996.21429999999</v>
      </c>
      <c r="F520" s="8">
        <f t="shared" si="8"/>
        <v>6226549.7342999997</v>
      </c>
    </row>
    <row r="521" spans="1:6">
      <c r="A521" s="5">
        <v>516</v>
      </c>
      <c r="B521" s="5" t="s">
        <v>109</v>
      </c>
      <c r="C521" s="5" t="s">
        <v>397</v>
      </c>
      <c r="D521" s="7">
        <v>5319825.87</v>
      </c>
      <c r="E521" s="7">
        <v>721913.66579999996</v>
      </c>
      <c r="F521" s="8">
        <f t="shared" si="8"/>
        <v>6041739.5357999997</v>
      </c>
    </row>
    <row r="522" spans="1:6">
      <c r="A522" s="5">
        <v>517</v>
      </c>
      <c r="B522" s="5" t="s">
        <v>109</v>
      </c>
      <c r="C522" s="5" t="s">
        <v>399</v>
      </c>
      <c r="D522" s="7">
        <v>5431987.0999999996</v>
      </c>
      <c r="E522" s="7">
        <v>737134.22490000003</v>
      </c>
      <c r="F522" s="8">
        <f t="shared" si="8"/>
        <v>6169121.3248999994</v>
      </c>
    </row>
    <row r="523" spans="1:6">
      <c r="A523" s="5">
        <v>518</v>
      </c>
      <c r="B523" s="5" t="s">
        <v>109</v>
      </c>
      <c r="C523" s="5" t="s">
        <v>401</v>
      </c>
      <c r="D523" s="7">
        <v>4201134.1100000003</v>
      </c>
      <c r="E523" s="7">
        <v>570104.39760000003</v>
      </c>
      <c r="F523" s="8">
        <f t="shared" si="8"/>
        <v>4771238.5076000001</v>
      </c>
    </row>
    <row r="524" spans="1:6">
      <c r="A524" s="5">
        <v>519</v>
      </c>
      <c r="B524" s="5" t="s">
        <v>109</v>
      </c>
      <c r="C524" s="5" t="s">
        <v>403</v>
      </c>
      <c r="D524" s="7">
        <v>4805562.8499999996</v>
      </c>
      <c r="E524" s="7">
        <v>652126.88910000003</v>
      </c>
      <c r="F524" s="8">
        <f t="shared" si="8"/>
        <v>5457689.7390999999</v>
      </c>
    </row>
    <row r="525" spans="1:6">
      <c r="A525" s="5">
        <v>520</v>
      </c>
      <c r="B525" s="5" t="s">
        <v>110</v>
      </c>
      <c r="C525" s="5" t="s">
        <v>407</v>
      </c>
      <c r="D525" s="7">
        <v>3144285.98</v>
      </c>
      <c r="E525" s="7">
        <v>426687.4656</v>
      </c>
      <c r="F525" s="8">
        <f t="shared" si="8"/>
        <v>3570973.4456000002</v>
      </c>
    </row>
    <row r="526" spans="1:6">
      <c r="A526" s="5">
        <v>521</v>
      </c>
      <c r="B526" s="5" t="s">
        <v>110</v>
      </c>
      <c r="C526" s="5" t="s">
        <v>409</v>
      </c>
      <c r="D526" s="7">
        <v>3544178.03</v>
      </c>
      <c r="E526" s="7">
        <v>480953.81640000001</v>
      </c>
      <c r="F526" s="8">
        <f t="shared" si="8"/>
        <v>4025131.8463999997</v>
      </c>
    </row>
    <row r="527" spans="1:6">
      <c r="A527" s="5">
        <v>522</v>
      </c>
      <c r="B527" s="5" t="s">
        <v>110</v>
      </c>
      <c r="C527" s="5" t="s">
        <v>411</v>
      </c>
      <c r="D527" s="7">
        <v>3628923.69</v>
      </c>
      <c r="E527" s="7">
        <v>492454.01400000002</v>
      </c>
      <c r="F527" s="8">
        <f t="shared" si="8"/>
        <v>4121377.7039999999</v>
      </c>
    </row>
    <row r="528" spans="1:6">
      <c r="A528" s="5">
        <v>523</v>
      </c>
      <c r="B528" s="5" t="s">
        <v>110</v>
      </c>
      <c r="C528" s="5" t="s">
        <v>413</v>
      </c>
      <c r="D528" s="7">
        <v>4281635.42</v>
      </c>
      <c r="E528" s="7">
        <v>581028.62730000005</v>
      </c>
      <c r="F528" s="8">
        <f t="shared" si="8"/>
        <v>4862664.0472999997</v>
      </c>
    </row>
    <row r="529" spans="1:6">
      <c r="A529" s="5">
        <v>524</v>
      </c>
      <c r="B529" s="5" t="s">
        <v>110</v>
      </c>
      <c r="C529" s="5" t="s">
        <v>415</v>
      </c>
      <c r="D529" s="7">
        <v>3057271.95</v>
      </c>
      <c r="E529" s="7">
        <v>414879.44400000002</v>
      </c>
      <c r="F529" s="8">
        <f t="shared" si="8"/>
        <v>3472151.3940000003</v>
      </c>
    </row>
    <row r="530" spans="1:6">
      <c r="A530" s="5">
        <v>525</v>
      </c>
      <c r="B530" s="5" t="s">
        <v>110</v>
      </c>
      <c r="C530" s="5" t="s">
        <v>417</v>
      </c>
      <c r="D530" s="7">
        <v>2874857.71</v>
      </c>
      <c r="E530" s="7">
        <v>390125.37599999999</v>
      </c>
      <c r="F530" s="8">
        <f t="shared" si="8"/>
        <v>3264983.0860000001</v>
      </c>
    </row>
    <row r="531" spans="1:6">
      <c r="A531" s="5">
        <v>526</v>
      </c>
      <c r="B531" s="5" t="s">
        <v>110</v>
      </c>
      <c r="C531" s="5" t="s">
        <v>419</v>
      </c>
      <c r="D531" s="7">
        <v>3284783.15</v>
      </c>
      <c r="E531" s="7">
        <v>445753.28220000002</v>
      </c>
      <c r="F531" s="8">
        <f t="shared" si="8"/>
        <v>3730536.4321999997</v>
      </c>
    </row>
    <row r="532" spans="1:6">
      <c r="A532" s="5">
        <v>527</v>
      </c>
      <c r="B532" s="5" t="s">
        <v>110</v>
      </c>
      <c r="C532" s="5" t="s">
        <v>421</v>
      </c>
      <c r="D532" s="7">
        <v>5139893.5199999996</v>
      </c>
      <c r="E532" s="7">
        <v>697496.39610000001</v>
      </c>
      <c r="F532" s="8">
        <f t="shared" si="8"/>
        <v>5837389.9160999991</v>
      </c>
    </row>
    <row r="533" spans="1:6">
      <c r="A533" s="5">
        <v>528</v>
      </c>
      <c r="B533" s="5" t="s">
        <v>110</v>
      </c>
      <c r="C533" s="5" t="s">
        <v>423</v>
      </c>
      <c r="D533" s="7">
        <v>4763368.3</v>
      </c>
      <c r="E533" s="7">
        <v>646400.98289999994</v>
      </c>
      <c r="F533" s="8">
        <f t="shared" si="8"/>
        <v>5409769.2829</v>
      </c>
    </row>
    <row r="534" spans="1:6">
      <c r="A534" s="5">
        <v>529</v>
      </c>
      <c r="B534" s="5" t="s">
        <v>110</v>
      </c>
      <c r="C534" s="5" t="s">
        <v>425</v>
      </c>
      <c r="D534" s="7">
        <v>3643904.23</v>
      </c>
      <c r="E534" s="7">
        <v>494486.91029999999</v>
      </c>
      <c r="F534" s="8">
        <f t="shared" si="8"/>
        <v>4138391.1403000001</v>
      </c>
    </row>
    <row r="535" spans="1:6">
      <c r="A535" s="5">
        <v>530</v>
      </c>
      <c r="B535" s="5" t="s">
        <v>110</v>
      </c>
      <c r="C535" s="5" t="s">
        <v>406</v>
      </c>
      <c r="D535" s="7">
        <v>3487920.52</v>
      </c>
      <c r="E535" s="7">
        <v>473319.53129999997</v>
      </c>
      <c r="F535" s="8">
        <f t="shared" si="8"/>
        <v>3961240.0512999999</v>
      </c>
    </row>
    <row r="536" spans="1:6">
      <c r="A536" s="5">
        <v>531</v>
      </c>
      <c r="B536" s="5" t="s">
        <v>110</v>
      </c>
      <c r="C536" s="5" t="s">
        <v>429</v>
      </c>
      <c r="D536" s="7">
        <v>3705665.2</v>
      </c>
      <c r="E536" s="7">
        <v>502868.02889999998</v>
      </c>
      <c r="F536" s="8">
        <f t="shared" si="8"/>
        <v>4208533.2289000005</v>
      </c>
    </row>
    <row r="537" spans="1:6">
      <c r="A537" s="5">
        <v>532</v>
      </c>
      <c r="B537" s="5" t="s">
        <v>110</v>
      </c>
      <c r="C537" s="5" t="s">
        <v>431</v>
      </c>
      <c r="D537" s="7">
        <v>2974779.13</v>
      </c>
      <c r="E537" s="7">
        <v>403684.96260000003</v>
      </c>
      <c r="F537" s="8">
        <f t="shared" si="8"/>
        <v>3378464.0926000001</v>
      </c>
    </row>
    <row r="538" spans="1:6">
      <c r="A538" s="5">
        <v>533</v>
      </c>
      <c r="B538" s="5" t="s">
        <v>111</v>
      </c>
      <c r="C538" s="5" t="s">
        <v>435</v>
      </c>
      <c r="D538" s="7">
        <v>3270990.73</v>
      </c>
      <c r="E538" s="7">
        <v>443881.61729999998</v>
      </c>
      <c r="F538" s="8">
        <f t="shared" si="8"/>
        <v>3714872.3473</v>
      </c>
    </row>
    <row r="539" spans="1:6">
      <c r="A539" s="5">
        <v>534</v>
      </c>
      <c r="B539" s="5" t="s">
        <v>111</v>
      </c>
      <c r="C539" s="5" t="s">
        <v>437</v>
      </c>
      <c r="D539" s="7">
        <v>2808368.57</v>
      </c>
      <c r="E539" s="7">
        <v>381102.63390000002</v>
      </c>
      <c r="F539" s="8">
        <f t="shared" si="8"/>
        <v>3189471.2039000001</v>
      </c>
    </row>
    <row r="540" spans="1:6">
      <c r="A540" s="5">
        <v>535</v>
      </c>
      <c r="B540" s="5" t="s">
        <v>111</v>
      </c>
      <c r="C540" s="5" t="s">
        <v>439</v>
      </c>
      <c r="D540" s="7">
        <v>3216165.05</v>
      </c>
      <c r="E540" s="7">
        <v>436441.63439999998</v>
      </c>
      <c r="F540" s="8">
        <f t="shared" si="8"/>
        <v>3652606.6843999997</v>
      </c>
    </row>
    <row r="541" spans="1:6">
      <c r="A541" s="5">
        <v>536</v>
      </c>
      <c r="B541" s="5" t="s">
        <v>111</v>
      </c>
      <c r="C541" s="5" t="s">
        <v>441</v>
      </c>
      <c r="D541" s="7">
        <v>5235444.25</v>
      </c>
      <c r="E541" s="7">
        <v>710462.86860000005</v>
      </c>
      <c r="F541" s="8">
        <f t="shared" si="8"/>
        <v>5945907.1185999997</v>
      </c>
    </row>
    <row r="542" spans="1:6">
      <c r="A542" s="5">
        <v>537</v>
      </c>
      <c r="B542" s="5" t="s">
        <v>111</v>
      </c>
      <c r="C542" s="5" t="s">
        <v>443</v>
      </c>
      <c r="D542" s="7">
        <v>3142605.26</v>
      </c>
      <c r="E542" s="7">
        <v>426459.38819999999</v>
      </c>
      <c r="F542" s="8">
        <f t="shared" si="8"/>
        <v>3569064.6481999997</v>
      </c>
    </row>
    <row r="543" spans="1:6">
      <c r="A543" s="5">
        <v>538</v>
      </c>
      <c r="B543" s="5" t="s">
        <v>111</v>
      </c>
      <c r="C543" s="5" t="s">
        <v>445</v>
      </c>
      <c r="D543" s="7">
        <v>3309829.39</v>
      </c>
      <c r="E543" s="7">
        <v>449152.1202</v>
      </c>
      <c r="F543" s="8">
        <f t="shared" si="8"/>
        <v>3758981.5102000004</v>
      </c>
    </row>
    <row r="544" spans="1:6">
      <c r="A544" s="5">
        <v>539</v>
      </c>
      <c r="B544" s="5" t="s">
        <v>111</v>
      </c>
      <c r="C544" s="5" t="s">
        <v>447</v>
      </c>
      <c r="D544" s="7">
        <v>3135029.62</v>
      </c>
      <c r="E544" s="7">
        <v>425431.35479999997</v>
      </c>
      <c r="F544" s="8">
        <f t="shared" si="8"/>
        <v>3560460.9748</v>
      </c>
    </row>
    <row r="545" spans="1:6">
      <c r="A545" s="5">
        <v>540</v>
      </c>
      <c r="B545" s="5" t="s">
        <v>111</v>
      </c>
      <c r="C545" s="5" t="s">
        <v>449</v>
      </c>
      <c r="D545" s="7">
        <v>2801347.6</v>
      </c>
      <c r="E545" s="7">
        <v>380149.86989999999</v>
      </c>
      <c r="F545" s="8">
        <f t="shared" si="8"/>
        <v>3181497.4698999999</v>
      </c>
    </row>
    <row r="546" spans="1:6">
      <c r="A546" s="5">
        <v>541</v>
      </c>
      <c r="B546" s="5" t="s">
        <v>111</v>
      </c>
      <c r="C546" s="5" t="s">
        <v>451</v>
      </c>
      <c r="D546" s="7">
        <v>3022815.32</v>
      </c>
      <c r="E546" s="7">
        <v>410203.59360000002</v>
      </c>
      <c r="F546" s="8">
        <f t="shared" si="8"/>
        <v>3433018.9135999996</v>
      </c>
    </row>
    <row r="547" spans="1:6">
      <c r="A547" s="5">
        <v>542</v>
      </c>
      <c r="B547" s="5" t="s">
        <v>111</v>
      </c>
      <c r="C547" s="5" t="s">
        <v>453</v>
      </c>
      <c r="D547" s="7">
        <v>3328968.8</v>
      </c>
      <c r="E547" s="7">
        <v>451749.38549999997</v>
      </c>
      <c r="F547" s="8">
        <f t="shared" si="8"/>
        <v>3780718.1854999997</v>
      </c>
    </row>
    <row r="548" spans="1:6">
      <c r="A548" s="5">
        <v>543</v>
      </c>
      <c r="B548" s="5" t="s">
        <v>111</v>
      </c>
      <c r="C548" s="5" t="s">
        <v>455</v>
      </c>
      <c r="D548" s="7">
        <v>3251719.1</v>
      </c>
      <c r="E548" s="7">
        <v>441266.40840000001</v>
      </c>
      <c r="F548" s="8">
        <f t="shared" si="8"/>
        <v>3692985.5084000002</v>
      </c>
    </row>
    <row r="549" spans="1:6">
      <c r="A549" s="5">
        <v>544</v>
      </c>
      <c r="B549" s="5" t="s">
        <v>111</v>
      </c>
      <c r="C549" s="5" t="s">
        <v>457</v>
      </c>
      <c r="D549" s="7">
        <v>3783768.07</v>
      </c>
      <c r="E549" s="7">
        <v>513466.78289999999</v>
      </c>
      <c r="F549" s="8">
        <f t="shared" si="8"/>
        <v>4297234.8529000003</v>
      </c>
    </row>
    <row r="550" spans="1:6">
      <c r="A550" s="5">
        <v>545</v>
      </c>
      <c r="B550" s="5" t="s">
        <v>111</v>
      </c>
      <c r="C550" s="5" t="s">
        <v>459</v>
      </c>
      <c r="D550" s="7">
        <v>3875982.52</v>
      </c>
      <c r="E550" s="7">
        <v>525980.51459999999</v>
      </c>
      <c r="F550" s="8">
        <f t="shared" si="8"/>
        <v>4401963.0345999999</v>
      </c>
    </row>
    <row r="551" spans="1:6">
      <c r="A551" s="5">
        <v>546</v>
      </c>
      <c r="B551" s="5" t="s">
        <v>111</v>
      </c>
      <c r="C551" s="5" t="s">
        <v>461</v>
      </c>
      <c r="D551" s="7">
        <v>4291741.33</v>
      </c>
      <c r="E551" s="7">
        <v>582400.02419999999</v>
      </c>
      <c r="F551" s="8">
        <f t="shared" si="8"/>
        <v>4874141.3541999999</v>
      </c>
    </row>
    <row r="552" spans="1:6">
      <c r="A552" s="5">
        <v>547</v>
      </c>
      <c r="B552" s="5" t="s">
        <v>111</v>
      </c>
      <c r="C552" s="5" t="s">
        <v>463</v>
      </c>
      <c r="D552" s="7">
        <v>5063987.93</v>
      </c>
      <c r="E552" s="7">
        <v>687195.81779999996</v>
      </c>
      <c r="F552" s="8">
        <f t="shared" si="8"/>
        <v>5751183.7478</v>
      </c>
    </row>
    <row r="553" spans="1:6">
      <c r="A553" s="5">
        <v>548</v>
      </c>
      <c r="B553" s="5" t="s">
        <v>111</v>
      </c>
      <c r="C553" s="5" t="s">
        <v>465</v>
      </c>
      <c r="D553" s="7">
        <v>3207186.65</v>
      </c>
      <c r="E553" s="7">
        <v>435223.24290000001</v>
      </c>
      <c r="F553" s="8">
        <f t="shared" si="8"/>
        <v>3642409.8928999999</v>
      </c>
    </row>
    <row r="554" spans="1:6">
      <c r="A554" s="5">
        <v>549</v>
      </c>
      <c r="B554" s="5" t="s">
        <v>111</v>
      </c>
      <c r="C554" s="5" t="s">
        <v>467</v>
      </c>
      <c r="D554" s="7">
        <v>4353117.28</v>
      </c>
      <c r="E554" s="7">
        <v>590728.89390000002</v>
      </c>
      <c r="F554" s="8">
        <f t="shared" si="8"/>
        <v>4943846.1739000008</v>
      </c>
    </row>
    <row r="555" spans="1:6">
      <c r="A555" s="5">
        <v>550</v>
      </c>
      <c r="B555" s="5" t="s">
        <v>111</v>
      </c>
      <c r="C555" s="5" t="s">
        <v>469</v>
      </c>
      <c r="D555" s="7">
        <v>2940437.19</v>
      </c>
      <c r="E555" s="7">
        <v>399024.67560000002</v>
      </c>
      <c r="F555" s="8">
        <f t="shared" si="8"/>
        <v>3339461.8656000001</v>
      </c>
    </row>
    <row r="556" spans="1:6">
      <c r="A556" s="5">
        <v>551</v>
      </c>
      <c r="B556" s="5" t="s">
        <v>111</v>
      </c>
      <c r="C556" s="5" t="s">
        <v>471</v>
      </c>
      <c r="D556" s="7">
        <v>3384104.54</v>
      </c>
      <c r="E556" s="7">
        <v>459231.44339999999</v>
      </c>
      <c r="F556" s="8">
        <f t="shared" si="8"/>
        <v>3843335.9834000003</v>
      </c>
    </row>
    <row r="557" spans="1:6">
      <c r="A557" s="5">
        <v>552</v>
      </c>
      <c r="B557" s="5" t="s">
        <v>111</v>
      </c>
      <c r="C557" s="5" t="s">
        <v>473</v>
      </c>
      <c r="D557" s="7">
        <v>3903185.59</v>
      </c>
      <c r="E557" s="7">
        <v>529672.0392</v>
      </c>
      <c r="F557" s="8">
        <f t="shared" si="8"/>
        <v>4432857.6292000003</v>
      </c>
    </row>
    <row r="558" spans="1:6">
      <c r="A558" s="5">
        <v>553</v>
      </c>
      <c r="B558" s="5" t="s">
        <v>111</v>
      </c>
      <c r="C558" s="5" t="s">
        <v>475</v>
      </c>
      <c r="D558" s="7">
        <v>3671845.74</v>
      </c>
      <c r="E558" s="7">
        <v>498278.6433</v>
      </c>
      <c r="F558" s="8">
        <f t="shared" si="8"/>
        <v>4170124.3833000003</v>
      </c>
    </row>
    <row r="559" spans="1:6">
      <c r="A559" s="5">
        <v>554</v>
      </c>
      <c r="B559" s="5" t="s">
        <v>111</v>
      </c>
      <c r="C559" s="5" t="s">
        <v>477</v>
      </c>
      <c r="D559" s="7">
        <v>4340684.26</v>
      </c>
      <c r="E559" s="7">
        <v>589041.70169999998</v>
      </c>
      <c r="F559" s="8">
        <f t="shared" si="8"/>
        <v>4929725.9616999999</v>
      </c>
    </row>
    <row r="560" spans="1:6">
      <c r="A560" s="5">
        <v>555</v>
      </c>
      <c r="B560" s="5" t="s">
        <v>111</v>
      </c>
      <c r="C560" s="5" t="s">
        <v>479</v>
      </c>
      <c r="D560" s="7">
        <v>3174451.4</v>
      </c>
      <c r="E560" s="7">
        <v>430780.9878</v>
      </c>
      <c r="F560" s="8">
        <f t="shared" si="8"/>
        <v>3605232.3877999997</v>
      </c>
    </row>
    <row r="561" spans="1:6">
      <c r="A561" s="5">
        <v>556</v>
      </c>
      <c r="B561" s="5" t="s">
        <v>111</v>
      </c>
      <c r="C561" s="5" t="s">
        <v>481</v>
      </c>
      <c r="D561" s="7">
        <v>2583499.56</v>
      </c>
      <c r="E561" s="7">
        <v>350587.34730000002</v>
      </c>
      <c r="F561" s="8">
        <f t="shared" si="8"/>
        <v>2934086.9073000001</v>
      </c>
    </row>
    <row r="562" spans="1:6">
      <c r="A562" s="5">
        <v>557</v>
      </c>
      <c r="B562" s="5" t="s">
        <v>111</v>
      </c>
      <c r="C562" s="5" t="s">
        <v>483</v>
      </c>
      <c r="D562" s="7">
        <v>2879802.93</v>
      </c>
      <c r="E562" s="7">
        <v>390796.45409999997</v>
      </c>
      <c r="F562" s="8">
        <f t="shared" si="8"/>
        <v>3270599.3841000004</v>
      </c>
    </row>
    <row r="563" spans="1:6">
      <c r="A563" s="5">
        <v>558</v>
      </c>
      <c r="B563" s="5" t="s">
        <v>112</v>
      </c>
      <c r="C563" s="5" t="s">
        <v>488</v>
      </c>
      <c r="D563" s="7">
        <v>3233197.22</v>
      </c>
      <c r="E563" s="7">
        <v>438752.94329999998</v>
      </c>
      <c r="F563" s="8">
        <f t="shared" si="8"/>
        <v>3671950.1633000001</v>
      </c>
    </row>
    <row r="564" spans="1:6">
      <c r="A564" s="5">
        <v>559</v>
      </c>
      <c r="B564" s="5" t="s">
        <v>112</v>
      </c>
      <c r="C564" s="5" t="s">
        <v>490</v>
      </c>
      <c r="D564" s="7">
        <v>3337781.42</v>
      </c>
      <c r="E564" s="7">
        <v>452945.28</v>
      </c>
      <c r="F564" s="8">
        <f t="shared" si="8"/>
        <v>3790726.7</v>
      </c>
    </row>
    <row r="565" spans="1:6">
      <c r="A565" s="5">
        <v>560</v>
      </c>
      <c r="B565" s="5" t="s">
        <v>112</v>
      </c>
      <c r="C565" s="5" t="s">
        <v>492</v>
      </c>
      <c r="D565" s="7">
        <v>5130280.53</v>
      </c>
      <c r="E565" s="7">
        <v>696191.88959999999</v>
      </c>
      <c r="F565" s="8">
        <f t="shared" si="8"/>
        <v>5826472.4196000006</v>
      </c>
    </row>
    <row r="566" spans="1:6">
      <c r="A566" s="5">
        <v>561</v>
      </c>
      <c r="B566" s="5" t="s">
        <v>112</v>
      </c>
      <c r="C566" s="5" t="s">
        <v>494</v>
      </c>
      <c r="D566" s="7">
        <v>3373202.52</v>
      </c>
      <c r="E566" s="7">
        <v>457752.01199999999</v>
      </c>
      <c r="F566" s="8">
        <f t="shared" si="8"/>
        <v>3830954.5320000001</v>
      </c>
    </row>
    <row r="567" spans="1:6">
      <c r="A567" s="5">
        <v>562</v>
      </c>
      <c r="B567" s="5" t="s">
        <v>112</v>
      </c>
      <c r="C567" s="5" t="s">
        <v>496</v>
      </c>
      <c r="D567" s="7">
        <v>3022992.13</v>
      </c>
      <c r="E567" s="7">
        <v>410227.58639999997</v>
      </c>
      <c r="F567" s="8">
        <f t="shared" si="8"/>
        <v>3433219.7163999998</v>
      </c>
    </row>
    <row r="568" spans="1:6">
      <c r="A568" s="5">
        <v>563</v>
      </c>
      <c r="B568" s="5" t="s">
        <v>112</v>
      </c>
      <c r="C568" s="5" t="s">
        <v>498</v>
      </c>
      <c r="D568" s="7">
        <v>2299513.9</v>
      </c>
      <c r="E568" s="7">
        <v>312049.78350000002</v>
      </c>
      <c r="F568" s="8">
        <f t="shared" si="8"/>
        <v>2611563.6834999998</v>
      </c>
    </row>
    <row r="569" spans="1:6">
      <c r="A569" s="5">
        <v>564</v>
      </c>
      <c r="B569" s="5" t="s">
        <v>112</v>
      </c>
      <c r="C569" s="5" t="s">
        <v>500</v>
      </c>
      <c r="D569" s="7">
        <v>2240132.9</v>
      </c>
      <c r="E569" s="7">
        <v>303991.6323</v>
      </c>
      <c r="F569" s="8">
        <f t="shared" si="8"/>
        <v>2544124.5323000001</v>
      </c>
    </row>
    <row r="570" spans="1:6">
      <c r="A570" s="5">
        <v>565</v>
      </c>
      <c r="B570" s="5" t="s">
        <v>112</v>
      </c>
      <c r="C570" s="5" t="s">
        <v>502</v>
      </c>
      <c r="D570" s="7">
        <v>5030123.4800000004</v>
      </c>
      <c r="E570" s="7">
        <v>682600.32750000001</v>
      </c>
      <c r="F570" s="8">
        <f t="shared" si="8"/>
        <v>5712723.8075000001</v>
      </c>
    </row>
    <row r="571" spans="1:6">
      <c r="A571" s="5">
        <v>566</v>
      </c>
      <c r="B571" s="5" t="s">
        <v>112</v>
      </c>
      <c r="C571" s="5" t="s">
        <v>504</v>
      </c>
      <c r="D571" s="7">
        <v>2993548.96</v>
      </c>
      <c r="E571" s="7">
        <v>406232.0748</v>
      </c>
      <c r="F571" s="8">
        <f t="shared" si="8"/>
        <v>3399781.0348</v>
      </c>
    </row>
    <row r="572" spans="1:6">
      <c r="A572" s="5">
        <v>567</v>
      </c>
      <c r="B572" s="5" t="s">
        <v>112</v>
      </c>
      <c r="C572" s="5" t="s">
        <v>506</v>
      </c>
      <c r="D572" s="7">
        <v>3740146.71</v>
      </c>
      <c r="E572" s="7">
        <v>507547.25550000003</v>
      </c>
      <c r="F572" s="8">
        <f t="shared" si="8"/>
        <v>4247693.9654999999</v>
      </c>
    </row>
    <row r="573" spans="1:6">
      <c r="A573" s="5">
        <v>568</v>
      </c>
      <c r="B573" s="5" t="s">
        <v>112</v>
      </c>
      <c r="C573" s="5" t="s">
        <v>508</v>
      </c>
      <c r="D573" s="7">
        <v>2885524.82</v>
      </c>
      <c r="E573" s="7">
        <v>391572.92969999998</v>
      </c>
      <c r="F573" s="8">
        <f t="shared" si="8"/>
        <v>3277097.7496999996</v>
      </c>
    </row>
    <row r="574" spans="1:6">
      <c r="A574" s="5">
        <v>569</v>
      </c>
      <c r="B574" s="5" t="s">
        <v>112</v>
      </c>
      <c r="C574" s="5" t="s">
        <v>510</v>
      </c>
      <c r="D574" s="7">
        <v>2606945.46</v>
      </c>
      <c r="E574" s="7">
        <v>353769.0135</v>
      </c>
      <c r="F574" s="8">
        <f t="shared" si="8"/>
        <v>2960714.4734999998</v>
      </c>
    </row>
    <row r="575" spans="1:6">
      <c r="A575" s="5">
        <v>570</v>
      </c>
      <c r="B575" s="5" t="s">
        <v>112</v>
      </c>
      <c r="C575" s="5" t="s">
        <v>512</v>
      </c>
      <c r="D575" s="7">
        <v>2350833.87</v>
      </c>
      <c r="E575" s="7">
        <v>319014.03090000001</v>
      </c>
      <c r="F575" s="8">
        <f t="shared" si="8"/>
        <v>2669847.9009000002</v>
      </c>
    </row>
    <row r="576" spans="1:6">
      <c r="A576" s="5">
        <v>571</v>
      </c>
      <c r="B576" s="5" t="s">
        <v>112</v>
      </c>
      <c r="C576" s="5" t="s">
        <v>514</v>
      </c>
      <c r="D576" s="7">
        <v>2702582.07</v>
      </c>
      <c r="E576" s="7">
        <v>366747.14159999997</v>
      </c>
      <c r="F576" s="8">
        <f t="shared" si="8"/>
        <v>3069329.2116</v>
      </c>
    </row>
    <row r="577" spans="1:6">
      <c r="A577" s="5">
        <v>572</v>
      </c>
      <c r="B577" s="5" t="s">
        <v>112</v>
      </c>
      <c r="C577" s="5" t="s">
        <v>516</v>
      </c>
      <c r="D577" s="7">
        <v>2830733.48</v>
      </c>
      <c r="E577" s="7">
        <v>384137.60820000002</v>
      </c>
      <c r="F577" s="8">
        <f t="shared" si="8"/>
        <v>3214871.0882000001</v>
      </c>
    </row>
    <row r="578" spans="1:6">
      <c r="A578" s="5">
        <v>573</v>
      </c>
      <c r="B578" s="5" t="s">
        <v>112</v>
      </c>
      <c r="C578" s="5" t="s">
        <v>518</v>
      </c>
      <c r="D578" s="7">
        <v>3432272.86</v>
      </c>
      <c r="E578" s="7">
        <v>465768.00540000002</v>
      </c>
      <c r="F578" s="8">
        <f t="shared" si="8"/>
        <v>3898040.8654</v>
      </c>
    </row>
    <row r="579" spans="1:6">
      <c r="A579" s="5">
        <v>574</v>
      </c>
      <c r="B579" s="5" t="s">
        <v>112</v>
      </c>
      <c r="C579" s="5" t="s">
        <v>520</v>
      </c>
      <c r="D579" s="7">
        <v>2881324.52</v>
      </c>
      <c r="E579" s="7">
        <v>391002.9387</v>
      </c>
      <c r="F579" s="8">
        <f t="shared" si="8"/>
        <v>3272327.4586999998</v>
      </c>
    </row>
    <row r="580" spans="1:6">
      <c r="A580" s="5">
        <v>575</v>
      </c>
      <c r="B580" s="5" t="s">
        <v>112</v>
      </c>
      <c r="C580" s="5" t="s">
        <v>522</v>
      </c>
      <c r="D580" s="7">
        <v>2677891.41</v>
      </c>
      <c r="E580" s="7">
        <v>363396.55650000001</v>
      </c>
      <c r="F580" s="8">
        <f t="shared" si="8"/>
        <v>3041287.9665000001</v>
      </c>
    </row>
    <row r="581" spans="1:6">
      <c r="A581" s="5">
        <v>576</v>
      </c>
      <c r="B581" s="5" t="s">
        <v>112</v>
      </c>
      <c r="C581" s="5" t="s">
        <v>525</v>
      </c>
      <c r="D581" s="7">
        <v>2543574.2599999998</v>
      </c>
      <c r="E581" s="7">
        <v>345169.38419999997</v>
      </c>
      <c r="F581" s="8">
        <f t="shared" si="8"/>
        <v>2888743.6442</v>
      </c>
    </row>
    <row r="582" spans="1:6">
      <c r="A582" s="5">
        <v>577</v>
      </c>
      <c r="B582" s="5" t="s">
        <v>112</v>
      </c>
      <c r="C582" s="5" t="s">
        <v>527</v>
      </c>
      <c r="D582" s="7">
        <v>3449927.3</v>
      </c>
      <c r="E582" s="7">
        <v>468163.75709999999</v>
      </c>
      <c r="F582" s="8">
        <f t="shared" si="8"/>
        <v>3918091.0570999999</v>
      </c>
    </row>
    <row r="583" spans="1:6">
      <c r="A583" s="5">
        <v>578</v>
      </c>
      <c r="B583" s="5" t="s">
        <v>113</v>
      </c>
      <c r="C583" s="5" t="s">
        <v>531</v>
      </c>
      <c r="D583" s="7">
        <v>3325452.57</v>
      </c>
      <c r="E583" s="7">
        <v>451272.22440000001</v>
      </c>
      <c r="F583" s="8">
        <f t="shared" ref="F583:F646" si="9">D583+E583</f>
        <v>3776724.7944</v>
      </c>
    </row>
    <row r="584" spans="1:6">
      <c r="A584" s="5">
        <v>579</v>
      </c>
      <c r="B584" s="5" t="s">
        <v>113</v>
      </c>
      <c r="C584" s="5" t="s">
        <v>533</v>
      </c>
      <c r="D584" s="7">
        <v>3517795.49</v>
      </c>
      <c r="E584" s="7">
        <v>477373.64010000002</v>
      </c>
      <c r="F584" s="8">
        <f t="shared" si="9"/>
        <v>3995169.1301000002</v>
      </c>
    </row>
    <row r="585" spans="1:6">
      <c r="A585" s="5">
        <v>580</v>
      </c>
      <c r="B585" s="5" t="s">
        <v>113</v>
      </c>
      <c r="C585" s="5" t="s">
        <v>535</v>
      </c>
      <c r="D585" s="7">
        <v>3581405.37</v>
      </c>
      <c r="E585" s="7">
        <v>486005.65889999998</v>
      </c>
      <c r="F585" s="8">
        <f t="shared" si="9"/>
        <v>4067411.0289000003</v>
      </c>
    </row>
    <row r="586" spans="1:6">
      <c r="A586" s="5">
        <v>581</v>
      </c>
      <c r="B586" s="5" t="s">
        <v>113</v>
      </c>
      <c r="C586" s="5" t="s">
        <v>537</v>
      </c>
      <c r="D586" s="7">
        <v>2656389.81</v>
      </c>
      <c r="E586" s="7">
        <v>360478.73580000002</v>
      </c>
      <c r="F586" s="8">
        <f t="shared" si="9"/>
        <v>3016868.5458</v>
      </c>
    </row>
    <row r="587" spans="1:6">
      <c r="A587" s="5">
        <v>582</v>
      </c>
      <c r="B587" s="5" t="s">
        <v>113</v>
      </c>
      <c r="C587" s="5" t="s">
        <v>539</v>
      </c>
      <c r="D587" s="7">
        <v>2783575.04</v>
      </c>
      <c r="E587" s="7">
        <v>377738.08919999999</v>
      </c>
      <c r="F587" s="8">
        <f t="shared" si="9"/>
        <v>3161313.1291999999</v>
      </c>
    </row>
    <row r="588" spans="1:6">
      <c r="A588" s="5">
        <v>583</v>
      </c>
      <c r="B588" s="5" t="s">
        <v>113</v>
      </c>
      <c r="C588" s="5" t="s">
        <v>541</v>
      </c>
      <c r="D588" s="7">
        <v>4277700.24</v>
      </c>
      <c r="E588" s="7">
        <v>580494.61320000002</v>
      </c>
      <c r="F588" s="8">
        <f t="shared" si="9"/>
        <v>4858194.8531999998</v>
      </c>
    </row>
    <row r="589" spans="1:6">
      <c r="A589" s="5">
        <v>584</v>
      </c>
      <c r="B589" s="5" t="s">
        <v>113</v>
      </c>
      <c r="C589" s="5" t="s">
        <v>543</v>
      </c>
      <c r="D589" s="7">
        <v>3012705.44</v>
      </c>
      <c r="E589" s="7">
        <v>408831.65789999999</v>
      </c>
      <c r="F589" s="8">
        <f t="shared" si="9"/>
        <v>3421537.0978999999</v>
      </c>
    </row>
    <row r="590" spans="1:6">
      <c r="A590" s="5">
        <v>585</v>
      </c>
      <c r="B590" s="5" t="s">
        <v>113</v>
      </c>
      <c r="C590" s="5" t="s">
        <v>545</v>
      </c>
      <c r="D590" s="7">
        <v>3035314.53</v>
      </c>
      <c r="E590" s="7">
        <v>411899.76779999997</v>
      </c>
      <c r="F590" s="8">
        <f t="shared" si="9"/>
        <v>3447214.2977999998</v>
      </c>
    </row>
    <row r="591" spans="1:6">
      <c r="A591" s="5">
        <v>586</v>
      </c>
      <c r="B591" s="5" t="s">
        <v>113</v>
      </c>
      <c r="C591" s="5" t="s">
        <v>547</v>
      </c>
      <c r="D591" s="7">
        <v>3649189.24</v>
      </c>
      <c r="E591" s="7">
        <v>495204.0993</v>
      </c>
      <c r="F591" s="8">
        <f t="shared" si="9"/>
        <v>4144393.3393000001</v>
      </c>
    </row>
    <row r="592" spans="1:6">
      <c r="A592" s="5">
        <v>587</v>
      </c>
      <c r="B592" s="5" t="s">
        <v>113</v>
      </c>
      <c r="C592" s="5" t="s">
        <v>549</v>
      </c>
      <c r="D592" s="7">
        <v>3959818.14</v>
      </c>
      <c r="E592" s="7">
        <v>537357.21719999996</v>
      </c>
      <c r="F592" s="8">
        <f t="shared" si="9"/>
        <v>4497175.3572000004</v>
      </c>
    </row>
    <row r="593" spans="1:6">
      <c r="A593" s="5">
        <v>588</v>
      </c>
      <c r="B593" s="5" t="s">
        <v>113</v>
      </c>
      <c r="C593" s="5" t="s">
        <v>551</v>
      </c>
      <c r="D593" s="7">
        <v>3029851.98</v>
      </c>
      <c r="E593" s="7">
        <v>411158.48609999998</v>
      </c>
      <c r="F593" s="8">
        <f t="shared" si="9"/>
        <v>3441010.4660999998</v>
      </c>
    </row>
    <row r="594" spans="1:6">
      <c r="A594" s="5">
        <v>589</v>
      </c>
      <c r="B594" s="5" t="s">
        <v>113</v>
      </c>
      <c r="C594" s="5" t="s">
        <v>553</v>
      </c>
      <c r="D594" s="7">
        <v>3136095.4</v>
      </c>
      <c r="E594" s="7">
        <v>425575.98389999999</v>
      </c>
      <c r="F594" s="8">
        <f t="shared" si="9"/>
        <v>3561671.3838999998</v>
      </c>
    </row>
    <row r="595" spans="1:6">
      <c r="A595" s="5">
        <v>590</v>
      </c>
      <c r="B595" s="5" t="s">
        <v>113</v>
      </c>
      <c r="C595" s="5" t="s">
        <v>555</v>
      </c>
      <c r="D595" s="7">
        <v>2914424.86</v>
      </c>
      <c r="E595" s="7">
        <v>395494.73759999999</v>
      </c>
      <c r="F595" s="8">
        <f t="shared" si="9"/>
        <v>3309919.5976</v>
      </c>
    </row>
    <row r="596" spans="1:6">
      <c r="A596" s="5">
        <v>591</v>
      </c>
      <c r="B596" s="5" t="s">
        <v>113</v>
      </c>
      <c r="C596" s="5" t="s">
        <v>557</v>
      </c>
      <c r="D596" s="7">
        <v>3644885.99</v>
      </c>
      <c r="E596" s="7">
        <v>494620.1385</v>
      </c>
      <c r="F596" s="8">
        <f t="shared" si="9"/>
        <v>4139506.1285000001</v>
      </c>
    </row>
    <row r="597" spans="1:6">
      <c r="A597" s="5">
        <v>592</v>
      </c>
      <c r="B597" s="5" t="s">
        <v>113</v>
      </c>
      <c r="C597" s="5" t="s">
        <v>559</v>
      </c>
      <c r="D597" s="7">
        <v>2418995.9700000002</v>
      </c>
      <c r="E597" s="7">
        <v>328263.79889999999</v>
      </c>
      <c r="F597" s="8">
        <f t="shared" si="9"/>
        <v>2747259.7689</v>
      </c>
    </row>
    <row r="598" spans="1:6">
      <c r="A598" s="5">
        <v>593</v>
      </c>
      <c r="B598" s="5" t="s">
        <v>113</v>
      </c>
      <c r="C598" s="5" t="s">
        <v>561</v>
      </c>
      <c r="D598" s="7">
        <v>3997941.92</v>
      </c>
      <c r="E598" s="7">
        <v>542530.71</v>
      </c>
      <c r="F598" s="8">
        <f t="shared" si="9"/>
        <v>4540472.63</v>
      </c>
    </row>
    <row r="599" spans="1:6">
      <c r="A599" s="5">
        <v>594</v>
      </c>
      <c r="B599" s="5" t="s">
        <v>113</v>
      </c>
      <c r="C599" s="5" t="s">
        <v>563</v>
      </c>
      <c r="D599" s="7">
        <v>3221256.58</v>
      </c>
      <c r="E599" s="7">
        <v>437132.56770000001</v>
      </c>
      <c r="F599" s="8">
        <f t="shared" si="9"/>
        <v>3658389.1477000001</v>
      </c>
    </row>
    <row r="600" spans="1:6">
      <c r="A600" s="5">
        <v>595</v>
      </c>
      <c r="B600" s="5" t="s">
        <v>113</v>
      </c>
      <c r="C600" s="5" t="s">
        <v>565</v>
      </c>
      <c r="D600" s="7">
        <v>3779387.42</v>
      </c>
      <c r="E600" s="7">
        <v>512872.31760000001</v>
      </c>
      <c r="F600" s="8">
        <f t="shared" si="9"/>
        <v>4292259.7375999996</v>
      </c>
    </row>
    <row r="601" spans="1:6">
      <c r="A601" s="5">
        <v>596</v>
      </c>
      <c r="B601" s="5" t="s">
        <v>114</v>
      </c>
      <c r="C601" s="5" t="s">
        <v>569</v>
      </c>
      <c r="D601" s="7">
        <v>2361940.35</v>
      </c>
      <c r="E601" s="7">
        <v>320521.20809999999</v>
      </c>
      <c r="F601" s="8">
        <f t="shared" si="9"/>
        <v>2682461.5581</v>
      </c>
    </row>
    <row r="602" spans="1:6">
      <c r="A602" s="5">
        <v>597</v>
      </c>
      <c r="B602" s="5" t="s">
        <v>114</v>
      </c>
      <c r="C602" s="5" t="s">
        <v>571</v>
      </c>
      <c r="D602" s="7">
        <v>2368565.92</v>
      </c>
      <c r="E602" s="7">
        <v>321420.31439999997</v>
      </c>
      <c r="F602" s="8">
        <f t="shared" si="9"/>
        <v>2689986.2344</v>
      </c>
    </row>
    <row r="603" spans="1:6">
      <c r="A603" s="5">
        <v>598</v>
      </c>
      <c r="B603" s="5" t="s">
        <v>114</v>
      </c>
      <c r="C603" s="5" t="s">
        <v>573</v>
      </c>
      <c r="D603" s="7">
        <v>2950835.28</v>
      </c>
      <c r="E603" s="7">
        <v>400435.72169999999</v>
      </c>
      <c r="F603" s="8">
        <f t="shared" si="9"/>
        <v>3351271.0016999999</v>
      </c>
    </row>
    <row r="604" spans="1:6">
      <c r="A604" s="5">
        <v>599</v>
      </c>
      <c r="B604" s="5" t="s">
        <v>114</v>
      </c>
      <c r="C604" s="5" t="s">
        <v>575</v>
      </c>
      <c r="D604" s="7">
        <v>2608473.16</v>
      </c>
      <c r="E604" s="7">
        <v>353976.32699999999</v>
      </c>
      <c r="F604" s="8">
        <f t="shared" si="9"/>
        <v>2962449.4870000002</v>
      </c>
    </row>
    <row r="605" spans="1:6">
      <c r="A605" s="5">
        <v>600</v>
      </c>
      <c r="B605" s="5" t="s">
        <v>114</v>
      </c>
      <c r="C605" s="5" t="s">
        <v>578</v>
      </c>
      <c r="D605" s="7">
        <v>2468434.06</v>
      </c>
      <c r="E605" s="7">
        <v>334972.6704</v>
      </c>
      <c r="F605" s="8">
        <f t="shared" si="9"/>
        <v>2803406.7304000002</v>
      </c>
    </row>
    <row r="606" spans="1:6">
      <c r="A606" s="5">
        <v>601</v>
      </c>
      <c r="B606" s="5" t="s">
        <v>114</v>
      </c>
      <c r="C606" s="5" t="s">
        <v>580</v>
      </c>
      <c r="D606" s="7">
        <v>2811425.15</v>
      </c>
      <c r="E606" s="7">
        <v>381517.41869999998</v>
      </c>
      <c r="F606" s="8">
        <f t="shared" si="9"/>
        <v>3192942.5686999997</v>
      </c>
    </row>
    <row r="607" spans="1:6">
      <c r="A607" s="5">
        <v>602</v>
      </c>
      <c r="B607" s="5" t="s">
        <v>114</v>
      </c>
      <c r="C607" s="5" t="s">
        <v>582</v>
      </c>
      <c r="D607" s="7">
        <v>2356391.9900000002</v>
      </c>
      <c r="E607" s="7">
        <v>319768.28129999997</v>
      </c>
      <c r="F607" s="8">
        <f t="shared" si="9"/>
        <v>2676160.2713000001</v>
      </c>
    </row>
    <row r="608" spans="1:6">
      <c r="A608" s="5">
        <v>603</v>
      </c>
      <c r="B608" s="5" t="s">
        <v>114</v>
      </c>
      <c r="C608" s="5" t="s">
        <v>583</v>
      </c>
      <c r="D608" s="7">
        <v>2447234.0499999998</v>
      </c>
      <c r="E608" s="7">
        <v>332095.77659999998</v>
      </c>
      <c r="F608" s="8">
        <f t="shared" si="9"/>
        <v>2779329.8265999998</v>
      </c>
    </row>
    <row r="609" spans="1:6">
      <c r="A609" s="5">
        <v>604</v>
      </c>
      <c r="B609" s="5" t="s">
        <v>114</v>
      </c>
      <c r="C609" s="5" t="s">
        <v>585</v>
      </c>
      <c r="D609" s="7">
        <v>2406976.12</v>
      </c>
      <c r="E609" s="7">
        <v>326632.67430000001</v>
      </c>
      <c r="F609" s="8">
        <f t="shared" si="9"/>
        <v>2733608.7943000002</v>
      </c>
    </row>
    <row r="610" spans="1:6">
      <c r="A610" s="5">
        <v>605</v>
      </c>
      <c r="B610" s="5" t="s">
        <v>114</v>
      </c>
      <c r="C610" s="5" t="s">
        <v>587</v>
      </c>
      <c r="D610" s="7">
        <v>2732393.53</v>
      </c>
      <c r="E610" s="7">
        <v>370792.63050000003</v>
      </c>
      <c r="F610" s="8">
        <f t="shared" si="9"/>
        <v>3103186.1604999998</v>
      </c>
    </row>
    <row r="611" spans="1:6">
      <c r="A611" s="5">
        <v>606</v>
      </c>
      <c r="B611" s="5" t="s">
        <v>114</v>
      </c>
      <c r="C611" s="5" t="s">
        <v>589</v>
      </c>
      <c r="D611" s="7">
        <v>2893141.92</v>
      </c>
      <c r="E611" s="7">
        <v>392606.58960000001</v>
      </c>
      <c r="F611" s="8">
        <f t="shared" si="9"/>
        <v>3285748.5096</v>
      </c>
    </row>
    <row r="612" spans="1:6">
      <c r="A612" s="5">
        <v>607</v>
      </c>
      <c r="B612" s="5" t="s">
        <v>114</v>
      </c>
      <c r="C612" s="5" t="s">
        <v>591</v>
      </c>
      <c r="D612" s="7">
        <v>3343805.35</v>
      </c>
      <c r="E612" s="7">
        <v>453762.74249999999</v>
      </c>
      <c r="F612" s="8">
        <f t="shared" si="9"/>
        <v>3797568.0925000003</v>
      </c>
    </row>
    <row r="613" spans="1:6">
      <c r="A613" s="5">
        <v>608</v>
      </c>
      <c r="B613" s="5" t="s">
        <v>114</v>
      </c>
      <c r="C613" s="5" t="s">
        <v>593</v>
      </c>
      <c r="D613" s="7">
        <v>3116908.9</v>
      </c>
      <c r="E613" s="7">
        <v>422972.32740000001</v>
      </c>
      <c r="F613" s="8">
        <f t="shared" si="9"/>
        <v>3539881.2273999997</v>
      </c>
    </row>
    <row r="614" spans="1:6">
      <c r="A614" s="5">
        <v>609</v>
      </c>
      <c r="B614" s="5" t="s">
        <v>114</v>
      </c>
      <c r="C614" s="5" t="s">
        <v>595</v>
      </c>
      <c r="D614" s="7">
        <v>2716979.21</v>
      </c>
      <c r="E614" s="7">
        <v>368700.86910000001</v>
      </c>
      <c r="F614" s="8">
        <f t="shared" si="9"/>
        <v>3085680.0790999997</v>
      </c>
    </row>
    <row r="615" spans="1:6">
      <c r="A615" s="5">
        <v>610</v>
      </c>
      <c r="B615" s="5" t="s">
        <v>114</v>
      </c>
      <c r="C615" s="5" t="s">
        <v>597</v>
      </c>
      <c r="D615" s="7">
        <v>2135060.0099999998</v>
      </c>
      <c r="E615" s="7">
        <v>289732.97970000003</v>
      </c>
      <c r="F615" s="8">
        <f t="shared" si="9"/>
        <v>2424792.9896999998</v>
      </c>
    </row>
    <row r="616" spans="1:6">
      <c r="A616" s="5">
        <v>611</v>
      </c>
      <c r="B616" s="5" t="s">
        <v>114</v>
      </c>
      <c r="C616" s="5" t="s">
        <v>337</v>
      </c>
      <c r="D616" s="7">
        <v>2751226.9</v>
      </c>
      <c r="E616" s="7">
        <v>373348.3653</v>
      </c>
      <c r="F616" s="8">
        <f t="shared" si="9"/>
        <v>3124575.2653000001</v>
      </c>
    </row>
    <row r="617" spans="1:6">
      <c r="A617" s="5">
        <v>612</v>
      </c>
      <c r="B617" s="5" t="s">
        <v>114</v>
      </c>
      <c r="C617" s="5" t="s">
        <v>600</v>
      </c>
      <c r="D617" s="7">
        <v>2425582.67</v>
      </c>
      <c r="E617" s="7">
        <v>329157.63030000002</v>
      </c>
      <c r="F617" s="8">
        <f t="shared" si="9"/>
        <v>2754740.3002999998</v>
      </c>
    </row>
    <row r="618" spans="1:6">
      <c r="A618" s="5">
        <v>613</v>
      </c>
      <c r="B618" s="5" t="s">
        <v>114</v>
      </c>
      <c r="C618" s="5" t="s">
        <v>602</v>
      </c>
      <c r="D618" s="7">
        <v>2528696.19</v>
      </c>
      <c r="E618" s="7">
        <v>343150.39289999998</v>
      </c>
      <c r="F618" s="8">
        <f t="shared" si="9"/>
        <v>2871846.5828999998</v>
      </c>
    </row>
    <row r="619" spans="1:6">
      <c r="A619" s="5">
        <v>614</v>
      </c>
      <c r="B619" s="5" t="s">
        <v>114</v>
      </c>
      <c r="C619" s="5" t="s">
        <v>605</v>
      </c>
      <c r="D619" s="7">
        <v>2679645.17</v>
      </c>
      <c r="E619" s="7">
        <v>363634.5465</v>
      </c>
      <c r="F619" s="8">
        <f t="shared" si="9"/>
        <v>3043279.7165000001</v>
      </c>
    </row>
    <row r="620" spans="1:6">
      <c r="A620" s="5">
        <v>615</v>
      </c>
      <c r="B620" s="5" t="s">
        <v>114</v>
      </c>
      <c r="C620" s="5" t="s">
        <v>345</v>
      </c>
      <c r="D620" s="7">
        <v>2651904.88</v>
      </c>
      <c r="E620" s="7">
        <v>359870.12040000001</v>
      </c>
      <c r="F620" s="8">
        <f t="shared" si="9"/>
        <v>3011775.0003999998</v>
      </c>
    </row>
    <row r="621" spans="1:6">
      <c r="A621" s="5">
        <v>616</v>
      </c>
      <c r="B621" s="5" t="s">
        <v>114</v>
      </c>
      <c r="C621" s="5" t="s">
        <v>608</v>
      </c>
      <c r="D621" s="7">
        <v>2869261.14</v>
      </c>
      <c r="E621" s="7">
        <v>389365.90740000003</v>
      </c>
      <c r="F621" s="8">
        <f t="shared" si="9"/>
        <v>3258627.0474</v>
      </c>
    </row>
    <row r="622" spans="1:6">
      <c r="A622" s="5">
        <v>617</v>
      </c>
      <c r="B622" s="5" t="s">
        <v>114</v>
      </c>
      <c r="C622" s="5" t="s">
        <v>610</v>
      </c>
      <c r="D622" s="7">
        <v>2604330.37</v>
      </c>
      <c r="E622" s="7">
        <v>353414.13900000002</v>
      </c>
      <c r="F622" s="8">
        <f t="shared" si="9"/>
        <v>2957744.5090000001</v>
      </c>
    </row>
    <row r="623" spans="1:6">
      <c r="A623" s="5">
        <v>618</v>
      </c>
      <c r="B623" s="5" t="s">
        <v>114</v>
      </c>
      <c r="C623" s="5" t="s">
        <v>612</v>
      </c>
      <c r="D623" s="7">
        <v>3202389.65</v>
      </c>
      <c r="E623" s="7">
        <v>434572.27889999998</v>
      </c>
      <c r="F623" s="8">
        <f t="shared" si="9"/>
        <v>3636961.9288999997</v>
      </c>
    </row>
    <row r="624" spans="1:6">
      <c r="A624" s="5">
        <v>619</v>
      </c>
      <c r="B624" s="5" t="s">
        <v>114</v>
      </c>
      <c r="C624" s="5" t="s">
        <v>614</v>
      </c>
      <c r="D624" s="7">
        <v>2655624.87</v>
      </c>
      <c r="E624" s="7">
        <v>360374.9313</v>
      </c>
      <c r="F624" s="8">
        <f t="shared" si="9"/>
        <v>3015999.8012999999</v>
      </c>
    </row>
    <row r="625" spans="1:6">
      <c r="A625" s="5">
        <v>620</v>
      </c>
      <c r="B625" s="5" t="s">
        <v>114</v>
      </c>
      <c r="C625" s="5" t="s">
        <v>616</v>
      </c>
      <c r="D625" s="7">
        <v>3498752.72</v>
      </c>
      <c r="E625" s="7">
        <v>474789.4878</v>
      </c>
      <c r="F625" s="8">
        <f t="shared" si="9"/>
        <v>3973542.2078</v>
      </c>
    </row>
    <row r="626" spans="1:6">
      <c r="A626" s="5">
        <v>621</v>
      </c>
      <c r="B626" s="5" t="s">
        <v>114</v>
      </c>
      <c r="C626" s="5" t="s">
        <v>618</v>
      </c>
      <c r="D626" s="7">
        <v>2394814.66</v>
      </c>
      <c r="E626" s="7">
        <v>324982.33380000002</v>
      </c>
      <c r="F626" s="8">
        <f t="shared" si="9"/>
        <v>2719796.9938000003</v>
      </c>
    </row>
    <row r="627" spans="1:6">
      <c r="A627" s="5">
        <v>622</v>
      </c>
      <c r="B627" s="5" t="s">
        <v>114</v>
      </c>
      <c r="C627" s="5" t="s">
        <v>620</v>
      </c>
      <c r="D627" s="7">
        <v>2896642.51</v>
      </c>
      <c r="E627" s="7">
        <v>393081.62819999998</v>
      </c>
      <c r="F627" s="8">
        <f t="shared" si="9"/>
        <v>3289724.1381999999</v>
      </c>
    </row>
    <row r="628" spans="1:6">
      <c r="A628" s="5">
        <v>623</v>
      </c>
      <c r="B628" s="5" t="s">
        <v>114</v>
      </c>
      <c r="C628" s="5" t="s">
        <v>622</v>
      </c>
      <c r="D628" s="7">
        <v>2905930.18</v>
      </c>
      <c r="E628" s="7">
        <v>394341.98759999999</v>
      </c>
      <c r="F628" s="8">
        <f t="shared" si="9"/>
        <v>3300272.1676000003</v>
      </c>
    </row>
    <row r="629" spans="1:6">
      <c r="A629" s="5">
        <v>624</v>
      </c>
      <c r="B629" s="5" t="s">
        <v>114</v>
      </c>
      <c r="C629" s="5" t="s">
        <v>624</v>
      </c>
      <c r="D629" s="7">
        <v>2560780.04</v>
      </c>
      <c r="E629" s="7">
        <v>347504.25180000003</v>
      </c>
      <c r="F629" s="8">
        <f t="shared" si="9"/>
        <v>2908284.2918000002</v>
      </c>
    </row>
    <row r="630" spans="1:6">
      <c r="A630" s="5">
        <v>625</v>
      </c>
      <c r="B630" s="5" t="s">
        <v>114</v>
      </c>
      <c r="C630" s="5" t="s">
        <v>626</v>
      </c>
      <c r="D630" s="7">
        <v>2849059.53</v>
      </c>
      <c r="E630" s="7">
        <v>386624.49839999998</v>
      </c>
      <c r="F630" s="8">
        <f t="shared" si="9"/>
        <v>3235684.0283999997</v>
      </c>
    </row>
    <row r="631" spans="1:6">
      <c r="A631" s="5">
        <v>626</v>
      </c>
      <c r="B631" s="5" t="s">
        <v>115</v>
      </c>
      <c r="C631" s="5" t="s">
        <v>630</v>
      </c>
      <c r="D631" s="7">
        <v>2804016.2</v>
      </c>
      <c r="E631" s="7">
        <v>380512.00559999997</v>
      </c>
      <c r="F631" s="8">
        <f t="shared" si="9"/>
        <v>3184528.2056</v>
      </c>
    </row>
    <row r="632" spans="1:6">
      <c r="A632" s="5">
        <v>627</v>
      </c>
      <c r="B632" s="5" t="s">
        <v>115</v>
      </c>
      <c r="C632" s="5" t="s">
        <v>632</v>
      </c>
      <c r="D632" s="7">
        <v>3256299.3</v>
      </c>
      <c r="E632" s="7">
        <v>441887.95260000002</v>
      </c>
      <c r="F632" s="8">
        <f t="shared" si="9"/>
        <v>3698187.2525999998</v>
      </c>
    </row>
    <row r="633" spans="1:6">
      <c r="A633" s="5">
        <v>628</v>
      </c>
      <c r="B633" s="5" t="s">
        <v>115</v>
      </c>
      <c r="C633" s="5" t="s">
        <v>634</v>
      </c>
      <c r="D633" s="7">
        <v>3243629.91</v>
      </c>
      <c r="E633" s="7">
        <v>440168.68560000003</v>
      </c>
      <c r="F633" s="8">
        <f t="shared" si="9"/>
        <v>3683798.5956000001</v>
      </c>
    </row>
    <row r="634" spans="1:6">
      <c r="A634" s="5">
        <v>629</v>
      </c>
      <c r="B634" s="5" t="s">
        <v>115</v>
      </c>
      <c r="C634" s="5" t="s">
        <v>636</v>
      </c>
      <c r="D634" s="7">
        <v>3475167.82</v>
      </c>
      <c r="E634" s="7">
        <v>471588.95819999999</v>
      </c>
      <c r="F634" s="8">
        <f t="shared" si="9"/>
        <v>3946756.7781999996</v>
      </c>
    </row>
    <row r="635" spans="1:6">
      <c r="A635" s="5">
        <v>630</v>
      </c>
      <c r="B635" s="5" t="s">
        <v>115</v>
      </c>
      <c r="C635" s="5" t="s">
        <v>638</v>
      </c>
      <c r="D635" s="7">
        <v>3525906.37</v>
      </c>
      <c r="E635" s="7">
        <v>478474.30589999998</v>
      </c>
      <c r="F635" s="8">
        <f t="shared" si="9"/>
        <v>4004380.6759000001</v>
      </c>
    </row>
    <row r="636" spans="1:6">
      <c r="A636" s="5">
        <v>631</v>
      </c>
      <c r="B636" s="5" t="s">
        <v>115</v>
      </c>
      <c r="C636" s="5" t="s">
        <v>639</v>
      </c>
      <c r="D636" s="7">
        <v>3623914.04</v>
      </c>
      <c r="E636" s="7">
        <v>491774.1924</v>
      </c>
      <c r="F636" s="8">
        <f t="shared" si="9"/>
        <v>4115688.2324000001</v>
      </c>
    </row>
    <row r="637" spans="1:6">
      <c r="A637" s="5">
        <v>632</v>
      </c>
      <c r="B637" s="5" t="s">
        <v>115</v>
      </c>
      <c r="C637" s="5" t="s">
        <v>642</v>
      </c>
      <c r="D637" s="7">
        <v>3928831.41</v>
      </c>
      <c r="E637" s="7">
        <v>533152.24080000003</v>
      </c>
      <c r="F637" s="8">
        <f t="shared" si="9"/>
        <v>4461983.6507999999</v>
      </c>
    </row>
    <row r="638" spans="1:6">
      <c r="A638" s="5">
        <v>633</v>
      </c>
      <c r="B638" s="5" t="s">
        <v>115</v>
      </c>
      <c r="C638" s="5" t="s">
        <v>644</v>
      </c>
      <c r="D638" s="7">
        <v>2891475.73</v>
      </c>
      <c r="E638" s="7">
        <v>392380.48320000002</v>
      </c>
      <c r="F638" s="8">
        <f t="shared" si="9"/>
        <v>3283856.2132000001</v>
      </c>
    </row>
    <row r="639" spans="1:6">
      <c r="A639" s="5">
        <v>634</v>
      </c>
      <c r="B639" s="5" t="s">
        <v>115</v>
      </c>
      <c r="C639" s="5" t="s">
        <v>646</v>
      </c>
      <c r="D639" s="7">
        <v>3431571.48</v>
      </c>
      <c r="E639" s="7">
        <v>465672.82559999998</v>
      </c>
      <c r="F639" s="8">
        <f t="shared" si="9"/>
        <v>3897244.3056000001</v>
      </c>
    </row>
    <row r="640" spans="1:6">
      <c r="A640" s="5">
        <v>635</v>
      </c>
      <c r="B640" s="5" t="s">
        <v>115</v>
      </c>
      <c r="C640" s="5" t="s">
        <v>648</v>
      </c>
      <c r="D640" s="7">
        <v>3592697.65</v>
      </c>
      <c r="E640" s="7">
        <v>487538.04960000003</v>
      </c>
      <c r="F640" s="8">
        <f t="shared" si="9"/>
        <v>4080235.6995999999</v>
      </c>
    </row>
    <row r="641" spans="1:6">
      <c r="A641" s="5">
        <v>636</v>
      </c>
      <c r="B641" s="5" t="s">
        <v>115</v>
      </c>
      <c r="C641" s="5" t="s">
        <v>650</v>
      </c>
      <c r="D641" s="7">
        <v>2598367.52</v>
      </c>
      <c r="E641" s="7">
        <v>352604.96549999999</v>
      </c>
      <c r="F641" s="8">
        <f t="shared" si="9"/>
        <v>2950972.4855</v>
      </c>
    </row>
    <row r="642" spans="1:6">
      <c r="A642" s="5">
        <v>637</v>
      </c>
      <c r="B642" s="5" t="s">
        <v>115</v>
      </c>
      <c r="C642" s="5" t="s">
        <v>652</v>
      </c>
      <c r="D642" s="7">
        <v>2709786.54</v>
      </c>
      <c r="E642" s="7">
        <v>367724.80530000001</v>
      </c>
      <c r="F642" s="8">
        <f t="shared" si="9"/>
        <v>3077511.3453000002</v>
      </c>
    </row>
    <row r="643" spans="1:6">
      <c r="A643" s="5">
        <v>638</v>
      </c>
      <c r="B643" s="5" t="s">
        <v>115</v>
      </c>
      <c r="C643" s="5" t="s">
        <v>654</v>
      </c>
      <c r="D643" s="7">
        <v>2656412.37</v>
      </c>
      <c r="E643" s="7">
        <v>360481.79729999998</v>
      </c>
      <c r="F643" s="8">
        <f t="shared" si="9"/>
        <v>3016894.1672999999</v>
      </c>
    </row>
    <row r="644" spans="1:6">
      <c r="A644" s="5">
        <v>639</v>
      </c>
      <c r="B644" s="5" t="s">
        <v>115</v>
      </c>
      <c r="C644" s="5" t="s">
        <v>656</v>
      </c>
      <c r="D644" s="7">
        <v>3945473.56</v>
      </c>
      <c r="E644" s="7">
        <v>535410.62190000003</v>
      </c>
      <c r="F644" s="8">
        <f t="shared" si="9"/>
        <v>4480884.1819000002</v>
      </c>
    </row>
    <row r="645" spans="1:6">
      <c r="A645" s="5">
        <v>640</v>
      </c>
      <c r="B645" s="5" t="s">
        <v>115</v>
      </c>
      <c r="C645" s="5" t="s">
        <v>658</v>
      </c>
      <c r="D645" s="7">
        <v>2690444.37</v>
      </c>
      <c r="E645" s="7">
        <v>365100.0246</v>
      </c>
      <c r="F645" s="8">
        <f t="shared" si="9"/>
        <v>3055544.3946000002</v>
      </c>
    </row>
    <row r="646" spans="1:6">
      <c r="A646" s="5">
        <v>641</v>
      </c>
      <c r="B646" s="5" t="s">
        <v>115</v>
      </c>
      <c r="C646" s="5" t="s">
        <v>660</v>
      </c>
      <c r="D646" s="7">
        <v>2823239.48</v>
      </c>
      <c r="E646" s="7">
        <v>383120.65289999999</v>
      </c>
      <c r="F646" s="8">
        <f t="shared" si="9"/>
        <v>3206360.1329000001</v>
      </c>
    </row>
    <row r="647" spans="1:6">
      <c r="A647" s="5">
        <v>642</v>
      </c>
      <c r="B647" s="5" t="s">
        <v>115</v>
      </c>
      <c r="C647" s="5" t="s">
        <v>662</v>
      </c>
      <c r="D647" s="7">
        <v>3688610</v>
      </c>
      <c r="E647" s="7">
        <v>500553.59490000003</v>
      </c>
      <c r="F647" s="8">
        <f t="shared" ref="F647:F710" si="10">D647+E647</f>
        <v>4189163.5948999999</v>
      </c>
    </row>
    <row r="648" spans="1:6">
      <c r="A648" s="5">
        <v>643</v>
      </c>
      <c r="B648" s="5" t="s">
        <v>115</v>
      </c>
      <c r="C648" s="5" t="s">
        <v>664</v>
      </c>
      <c r="D648" s="7">
        <v>3189449.53</v>
      </c>
      <c r="E648" s="7">
        <v>432816.27240000002</v>
      </c>
      <c r="F648" s="8">
        <f t="shared" si="10"/>
        <v>3622265.8023999999</v>
      </c>
    </row>
    <row r="649" spans="1:6">
      <c r="A649" s="5">
        <v>644</v>
      </c>
      <c r="B649" s="5" t="s">
        <v>115</v>
      </c>
      <c r="C649" s="5" t="s">
        <v>666</v>
      </c>
      <c r="D649" s="7">
        <v>2927961.3</v>
      </c>
      <c r="E649" s="7">
        <v>397331.66639999999</v>
      </c>
      <c r="F649" s="8">
        <f t="shared" si="10"/>
        <v>3325292.9663999998</v>
      </c>
    </row>
    <row r="650" spans="1:6">
      <c r="A650" s="5">
        <v>645</v>
      </c>
      <c r="B650" s="5" t="s">
        <v>115</v>
      </c>
      <c r="C650" s="5" t="s">
        <v>668</v>
      </c>
      <c r="D650" s="7">
        <v>2643782.1</v>
      </c>
      <c r="E650" s="7">
        <v>358767.83850000001</v>
      </c>
      <c r="F650" s="8">
        <f t="shared" si="10"/>
        <v>3002549.9385000002</v>
      </c>
    </row>
    <row r="651" spans="1:6">
      <c r="A651" s="5">
        <v>646</v>
      </c>
      <c r="B651" s="5" t="s">
        <v>115</v>
      </c>
      <c r="C651" s="5" t="s">
        <v>670</v>
      </c>
      <c r="D651" s="7">
        <v>3265055.33</v>
      </c>
      <c r="E651" s="7">
        <v>443076.16769999999</v>
      </c>
      <c r="F651" s="8">
        <f t="shared" si="10"/>
        <v>3708131.4977000002</v>
      </c>
    </row>
    <row r="652" spans="1:6">
      <c r="A652" s="5">
        <v>647</v>
      </c>
      <c r="B652" s="5" t="s">
        <v>115</v>
      </c>
      <c r="C652" s="5" t="s">
        <v>672</v>
      </c>
      <c r="D652" s="7">
        <v>3024305.26</v>
      </c>
      <c r="E652" s="7">
        <v>410405.7819</v>
      </c>
      <c r="F652" s="8">
        <f t="shared" si="10"/>
        <v>3434711.0418999996</v>
      </c>
    </row>
    <row r="653" spans="1:6">
      <c r="A653" s="5">
        <v>648</v>
      </c>
      <c r="B653" s="5" t="s">
        <v>115</v>
      </c>
      <c r="C653" s="5" t="s">
        <v>674</v>
      </c>
      <c r="D653" s="7">
        <v>3130915.69</v>
      </c>
      <c r="E653" s="7">
        <v>424873.08360000001</v>
      </c>
      <c r="F653" s="8">
        <f t="shared" si="10"/>
        <v>3555788.7736</v>
      </c>
    </row>
    <row r="654" spans="1:6">
      <c r="A654" s="5">
        <v>649</v>
      </c>
      <c r="B654" s="5" t="s">
        <v>115</v>
      </c>
      <c r="C654" s="5" t="s">
        <v>676</v>
      </c>
      <c r="D654" s="7">
        <v>2680292.16</v>
      </c>
      <c r="E654" s="7">
        <v>363722.34480000002</v>
      </c>
      <c r="F654" s="8">
        <f t="shared" si="10"/>
        <v>3044014.5048000002</v>
      </c>
    </row>
    <row r="655" spans="1:6">
      <c r="A655" s="5">
        <v>650</v>
      </c>
      <c r="B655" s="5" t="s">
        <v>115</v>
      </c>
      <c r="C655" s="5" t="s">
        <v>678</v>
      </c>
      <c r="D655" s="7">
        <v>2452731.2999999998</v>
      </c>
      <c r="E655" s="7">
        <v>332841.76740000001</v>
      </c>
      <c r="F655" s="8">
        <f t="shared" si="10"/>
        <v>2785573.0674000001</v>
      </c>
    </row>
    <row r="656" spans="1:6">
      <c r="A656" s="5">
        <v>651</v>
      </c>
      <c r="B656" s="5" t="s">
        <v>115</v>
      </c>
      <c r="C656" s="5" t="s">
        <v>680</v>
      </c>
      <c r="D656" s="7">
        <v>3251235.04</v>
      </c>
      <c r="E656" s="7">
        <v>441200.72070000001</v>
      </c>
      <c r="F656" s="8">
        <f t="shared" si="10"/>
        <v>3692435.7607</v>
      </c>
    </row>
    <row r="657" spans="1:6">
      <c r="A657" s="5">
        <v>652</v>
      </c>
      <c r="B657" s="5" t="s">
        <v>115</v>
      </c>
      <c r="C657" s="5" t="s">
        <v>682</v>
      </c>
      <c r="D657" s="7">
        <v>3542311.45</v>
      </c>
      <c r="E657" s="7">
        <v>480700.51679999998</v>
      </c>
      <c r="F657" s="8">
        <f t="shared" si="10"/>
        <v>4023011.9668000001</v>
      </c>
    </row>
    <row r="658" spans="1:6">
      <c r="A658" s="5">
        <v>653</v>
      </c>
      <c r="B658" s="5" t="s">
        <v>115</v>
      </c>
      <c r="C658" s="5" t="s">
        <v>684</v>
      </c>
      <c r="D658" s="7">
        <v>2713073.8</v>
      </c>
      <c r="E658" s="7">
        <v>368170.89480000001</v>
      </c>
      <c r="F658" s="8">
        <f t="shared" si="10"/>
        <v>3081244.6947999997</v>
      </c>
    </row>
    <row r="659" spans="1:6">
      <c r="A659" s="5">
        <v>654</v>
      </c>
      <c r="B659" s="5" t="s">
        <v>115</v>
      </c>
      <c r="C659" s="5" t="s">
        <v>686</v>
      </c>
      <c r="D659" s="7">
        <v>3262785.66</v>
      </c>
      <c r="E659" s="7">
        <v>442768.16850000003</v>
      </c>
      <c r="F659" s="8">
        <f t="shared" si="10"/>
        <v>3705553.8285000003</v>
      </c>
    </row>
    <row r="660" spans="1:6">
      <c r="A660" s="5">
        <v>655</v>
      </c>
      <c r="B660" s="5" t="s">
        <v>115</v>
      </c>
      <c r="C660" s="5" t="s">
        <v>688</v>
      </c>
      <c r="D660" s="7">
        <v>2754879.77</v>
      </c>
      <c r="E660" s="7">
        <v>373844.07</v>
      </c>
      <c r="F660" s="8">
        <f t="shared" si="10"/>
        <v>3128723.84</v>
      </c>
    </row>
    <row r="661" spans="1:6">
      <c r="A661" s="5">
        <v>656</v>
      </c>
      <c r="B661" s="5" t="s">
        <v>115</v>
      </c>
      <c r="C661" s="5" t="s">
        <v>690</v>
      </c>
      <c r="D661" s="7">
        <v>2766906.05</v>
      </c>
      <c r="E661" s="7">
        <v>375476.06640000001</v>
      </c>
      <c r="F661" s="8">
        <f t="shared" si="10"/>
        <v>3142382.1163999997</v>
      </c>
    </row>
    <row r="662" spans="1:6">
      <c r="A662" s="5">
        <v>657</v>
      </c>
      <c r="B662" s="5" t="s">
        <v>115</v>
      </c>
      <c r="C662" s="5" t="s">
        <v>692</v>
      </c>
      <c r="D662" s="7">
        <v>2753470.14</v>
      </c>
      <c r="E662" s="7">
        <v>373652.78009999997</v>
      </c>
      <c r="F662" s="8">
        <f t="shared" si="10"/>
        <v>3127122.9201000002</v>
      </c>
    </row>
    <row r="663" spans="1:6">
      <c r="A663" s="5">
        <v>658</v>
      </c>
      <c r="B663" s="5" t="s">
        <v>115</v>
      </c>
      <c r="C663" s="5" t="s">
        <v>694</v>
      </c>
      <c r="D663" s="7">
        <v>3173896.58</v>
      </c>
      <c r="E663" s="7">
        <v>430705.69770000002</v>
      </c>
      <c r="F663" s="8">
        <f t="shared" si="10"/>
        <v>3604602.2777</v>
      </c>
    </row>
    <row r="664" spans="1:6">
      <c r="A664" s="5">
        <v>659</v>
      </c>
      <c r="B664" s="5" t="s">
        <v>116</v>
      </c>
      <c r="C664" s="5" t="s">
        <v>698</v>
      </c>
      <c r="D664" s="7">
        <v>3743886.31</v>
      </c>
      <c r="E664" s="7">
        <v>508054.72889999999</v>
      </c>
      <c r="F664" s="8">
        <f t="shared" si="10"/>
        <v>4251941.0389</v>
      </c>
    </row>
    <row r="665" spans="1:6">
      <c r="A665" s="5">
        <v>660</v>
      </c>
      <c r="B665" s="5" t="s">
        <v>116</v>
      </c>
      <c r="C665" s="5" t="s">
        <v>293</v>
      </c>
      <c r="D665" s="7">
        <v>3776659.51</v>
      </c>
      <c r="E665" s="7">
        <v>512502.1335</v>
      </c>
      <c r="F665" s="8">
        <f t="shared" si="10"/>
        <v>4289161.6435000002</v>
      </c>
    </row>
    <row r="666" spans="1:6">
      <c r="A666" s="5">
        <v>661</v>
      </c>
      <c r="B666" s="5" t="s">
        <v>116</v>
      </c>
      <c r="C666" s="5" t="s">
        <v>701</v>
      </c>
      <c r="D666" s="7">
        <v>3760202.3</v>
      </c>
      <c r="E666" s="7">
        <v>510268.84980000003</v>
      </c>
      <c r="F666" s="8">
        <f t="shared" si="10"/>
        <v>4270471.1497999998</v>
      </c>
    </row>
    <row r="667" spans="1:6">
      <c r="A667" s="5">
        <v>662</v>
      </c>
      <c r="B667" s="5" t="s">
        <v>116</v>
      </c>
      <c r="C667" s="5" t="s">
        <v>703</v>
      </c>
      <c r="D667" s="7">
        <v>2854717.45</v>
      </c>
      <c r="E667" s="7">
        <v>387392.29229999997</v>
      </c>
      <c r="F667" s="8">
        <f t="shared" si="10"/>
        <v>3242109.7423</v>
      </c>
    </row>
    <row r="668" spans="1:6">
      <c r="A668" s="5">
        <v>663</v>
      </c>
      <c r="B668" s="5" t="s">
        <v>116</v>
      </c>
      <c r="C668" s="5" t="s">
        <v>705</v>
      </c>
      <c r="D668" s="7">
        <v>4966818.76</v>
      </c>
      <c r="E668" s="7">
        <v>674009.71829999995</v>
      </c>
      <c r="F668" s="8">
        <f t="shared" si="10"/>
        <v>5640828.4782999996</v>
      </c>
    </row>
    <row r="669" spans="1:6">
      <c r="A669" s="5">
        <v>664</v>
      </c>
      <c r="B669" s="5" t="s">
        <v>116</v>
      </c>
      <c r="C669" s="5" t="s">
        <v>707</v>
      </c>
      <c r="D669" s="7">
        <v>4295034.55</v>
      </c>
      <c r="E669" s="7">
        <v>582846.92189999996</v>
      </c>
      <c r="F669" s="8">
        <f t="shared" si="10"/>
        <v>4877881.4718999993</v>
      </c>
    </row>
    <row r="670" spans="1:6">
      <c r="A670" s="5">
        <v>665</v>
      </c>
      <c r="B670" s="5" t="s">
        <v>116</v>
      </c>
      <c r="C670" s="5" t="s">
        <v>709</v>
      </c>
      <c r="D670" s="7">
        <v>3770368.16</v>
      </c>
      <c r="E670" s="7">
        <v>511648.38179999997</v>
      </c>
      <c r="F670" s="8">
        <f t="shared" si="10"/>
        <v>4282016.5417999998</v>
      </c>
    </row>
    <row r="671" spans="1:6">
      <c r="A671" s="5">
        <v>666</v>
      </c>
      <c r="B671" s="5" t="s">
        <v>116</v>
      </c>
      <c r="C671" s="5" t="s">
        <v>712</v>
      </c>
      <c r="D671" s="7">
        <v>3329843.29</v>
      </c>
      <c r="E671" s="7">
        <v>451868.05680000002</v>
      </c>
      <c r="F671" s="8">
        <f t="shared" si="10"/>
        <v>3781711.3467999999</v>
      </c>
    </row>
    <row r="672" spans="1:6">
      <c r="A672" s="5">
        <v>667</v>
      </c>
      <c r="B672" s="5" t="s">
        <v>116</v>
      </c>
      <c r="C672" s="5" t="s">
        <v>714</v>
      </c>
      <c r="D672" s="7">
        <v>3415339.43</v>
      </c>
      <c r="E672" s="7">
        <v>463470.09600000002</v>
      </c>
      <c r="F672" s="8">
        <f t="shared" si="10"/>
        <v>3878809.5260000001</v>
      </c>
    </row>
    <row r="673" spans="1:6">
      <c r="A673" s="5">
        <v>668</v>
      </c>
      <c r="B673" s="5" t="s">
        <v>116</v>
      </c>
      <c r="C673" s="5" t="s">
        <v>716</v>
      </c>
      <c r="D673" s="7">
        <v>3239944.41</v>
      </c>
      <c r="E673" s="7">
        <v>439668.55349999998</v>
      </c>
      <c r="F673" s="8">
        <f t="shared" si="10"/>
        <v>3679612.9635000001</v>
      </c>
    </row>
    <row r="674" spans="1:6">
      <c r="A674" s="5">
        <v>669</v>
      </c>
      <c r="B674" s="5" t="s">
        <v>116</v>
      </c>
      <c r="C674" s="5" t="s">
        <v>718</v>
      </c>
      <c r="D674" s="7">
        <v>4476403.4000000004</v>
      </c>
      <c r="E674" s="7">
        <v>607459.12829999998</v>
      </c>
      <c r="F674" s="8">
        <f t="shared" si="10"/>
        <v>5083862.5283000004</v>
      </c>
    </row>
    <row r="675" spans="1:6">
      <c r="A675" s="5">
        <v>670</v>
      </c>
      <c r="B675" s="5" t="s">
        <v>116</v>
      </c>
      <c r="C675" s="5" t="s">
        <v>720</v>
      </c>
      <c r="D675" s="7">
        <v>3013749.04</v>
      </c>
      <c r="E675" s="7">
        <v>408973.27679999999</v>
      </c>
      <c r="F675" s="8">
        <f t="shared" si="10"/>
        <v>3422722.3168000001</v>
      </c>
    </row>
    <row r="676" spans="1:6">
      <c r="A676" s="5">
        <v>671</v>
      </c>
      <c r="B676" s="5" t="s">
        <v>116</v>
      </c>
      <c r="C676" s="5" t="s">
        <v>721</v>
      </c>
      <c r="D676" s="7">
        <v>4023413.29</v>
      </c>
      <c r="E676" s="7">
        <v>545987.23829999997</v>
      </c>
      <c r="F676" s="8">
        <f t="shared" si="10"/>
        <v>4569400.5283000004</v>
      </c>
    </row>
    <row r="677" spans="1:6">
      <c r="A677" s="5">
        <v>672</v>
      </c>
      <c r="B677" s="5" t="s">
        <v>116</v>
      </c>
      <c r="C677" s="5" t="s">
        <v>723</v>
      </c>
      <c r="D677" s="7">
        <v>4017594.1</v>
      </c>
      <c r="E677" s="7">
        <v>545197.56030000001</v>
      </c>
      <c r="F677" s="8">
        <f t="shared" si="10"/>
        <v>4562791.6602999996</v>
      </c>
    </row>
    <row r="678" spans="1:6">
      <c r="A678" s="5">
        <v>673</v>
      </c>
      <c r="B678" s="5" t="s">
        <v>116</v>
      </c>
      <c r="C678" s="5" t="s">
        <v>725</v>
      </c>
      <c r="D678" s="7">
        <v>3175009.28</v>
      </c>
      <c r="E678" s="7">
        <v>430856.6937</v>
      </c>
      <c r="F678" s="8">
        <f t="shared" si="10"/>
        <v>3605865.9737</v>
      </c>
    </row>
    <row r="679" spans="1:6">
      <c r="A679" s="5">
        <v>674</v>
      </c>
      <c r="B679" s="5" t="s">
        <v>116</v>
      </c>
      <c r="C679" s="5" t="s">
        <v>727</v>
      </c>
      <c r="D679" s="7">
        <v>4045538.49</v>
      </c>
      <c r="E679" s="7">
        <v>548989.68330000003</v>
      </c>
      <c r="F679" s="8">
        <f t="shared" si="10"/>
        <v>4594528.1732999999</v>
      </c>
    </row>
    <row r="680" spans="1:6">
      <c r="A680" s="5">
        <v>675</v>
      </c>
      <c r="B680" s="5" t="s">
        <v>116</v>
      </c>
      <c r="C680" s="5" t="s">
        <v>729</v>
      </c>
      <c r="D680" s="7">
        <v>4298402.6500000004</v>
      </c>
      <c r="E680" s="7">
        <v>583303.98239999998</v>
      </c>
      <c r="F680" s="8">
        <f t="shared" si="10"/>
        <v>4881706.6324000005</v>
      </c>
    </row>
    <row r="681" spans="1:6">
      <c r="A681" s="5">
        <v>676</v>
      </c>
      <c r="B681" s="5" t="s">
        <v>117</v>
      </c>
      <c r="C681" s="5" t="s">
        <v>733</v>
      </c>
      <c r="D681" s="7">
        <v>2859970.46</v>
      </c>
      <c r="E681" s="7">
        <v>388105.13880000002</v>
      </c>
      <c r="F681" s="8">
        <f t="shared" si="10"/>
        <v>3248075.5987999998</v>
      </c>
    </row>
    <row r="682" spans="1:6">
      <c r="A682" s="5">
        <v>677</v>
      </c>
      <c r="B682" s="5" t="s">
        <v>117</v>
      </c>
      <c r="C682" s="5" t="s">
        <v>736</v>
      </c>
      <c r="D682" s="7">
        <v>3573310.98</v>
      </c>
      <c r="E682" s="7">
        <v>484907.22960000002</v>
      </c>
      <c r="F682" s="8">
        <f t="shared" si="10"/>
        <v>4058218.2096000002</v>
      </c>
    </row>
    <row r="683" spans="1:6">
      <c r="A683" s="5">
        <v>678</v>
      </c>
      <c r="B683" s="5" t="s">
        <v>117</v>
      </c>
      <c r="C683" s="5" t="s">
        <v>738</v>
      </c>
      <c r="D683" s="7">
        <v>3291768.94</v>
      </c>
      <c r="E683" s="7">
        <v>446701.27140000003</v>
      </c>
      <c r="F683" s="8">
        <f t="shared" si="10"/>
        <v>3738470.2113999999</v>
      </c>
    </row>
    <row r="684" spans="1:6">
      <c r="A684" s="5">
        <v>679</v>
      </c>
      <c r="B684" s="5" t="s">
        <v>117</v>
      </c>
      <c r="C684" s="5" t="s">
        <v>740</v>
      </c>
      <c r="D684" s="7">
        <v>3513897.39</v>
      </c>
      <c r="E684" s="7">
        <v>476844.65700000001</v>
      </c>
      <c r="F684" s="8">
        <f t="shared" si="10"/>
        <v>3990742.0470000003</v>
      </c>
    </row>
    <row r="685" spans="1:6">
      <c r="A685" s="5">
        <v>680</v>
      </c>
      <c r="B685" s="5" t="s">
        <v>117</v>
      </c>
      <c r="C685" s="5" t="s">
        <v>742</v>
      </c>
      <c r="D685" s="7">
        <v>3261775.89</v>
      </c>
      <c r="E685" s="7">
        <v>442631.13959999999</v>
      </c>
      <c r="F685" s="8">
        <f t="shared" si="10"/>
        <v>3704407.0296</v>
      </c>
    </row>
    <row r="686" spans="1:6">
      <c r="A686" s="5">
        <v>681</v>
      </c>
      <c r="B686" s="5" t="s">
        <v>117</v>
      </c>
      <c r="C686" s="5" t="s">
        <v>744</v>
      </c>
      <c r="D686" s="7">
        <v>3261230.85</v>
      </c>
      <c r="E686" s="7">
        <v>442557.17670000001</v>
      </c>
      <c r="F686" s="8">
        <f t="shared" si="10"/>
        <v>3703788.0267000003</v>
      </c>
    </row>
    <row r="687" spans="1:6">
      <c r="A687" s="5">
        <v>682</v>
      </c>
      <c r="B687" s="5" t="s">
        <v>117</v>
      </c>
      <c r="C687" s="5" t="s">
        <v>746</v>
      </c>
      <c r="D687" s="7">
        <v>3534428</v>
      </c>
      <c r="E687" s="7">
        <v>479630.7132</v>
      </c>
      <c r="F687" s="8">
        <f t="shared" si="10"/>
        <v>4014058.7132000001</v>
      </c>
    </row>
    <row r="688" spans="1:6">
      <c r="A688" s="5">
        <v>683</v>
      </c>
      <c r="B688" s="5" t="s">
        <v>117</v>
      </c>
      <c r="C688" s="5" t="s">
        <v>748</v>
      </c>
      <c r="D688" s="7">
        <v>3424192.16</v>
      </c>
      <c r="E688" s="7">
        <v>464671.43339999998</v>
      </c>
      <c r="F688" s="8">
        <f t="shared" si="10"/>
        <v>3888863.5934000001</v>
      </c>
    </row>
    <row r="689" spans="1:6">
      <c r="A689" s="5">
        <v>684</v>
      </c>
      <c r="B689" s="5" t="s">
        <v>117</v>
      </c>
      <c r="C689" s="5" t="s">
        <v>750</v>
      </c>
      <c r="D689" s="7">
        <v>3266085.98</v>
      </c>
      <c r="E689" s="7">
        <v>443216.0295</v>
      </c>
      <c r="F689" s="8">
        <f t="shared" si="10"/>
        <v>3709302.0095000002</v>
      </c>
    </row>
    <row r="690" spans="1:6">
      <c r="A690" s="5">
        <v>685</v>
      </c>
      <c r="B690" s="5" t="s">
        <v>117</v>
      </c>
      <c r="C690" s="5" t="s">
        <v>752</v>
      </c>
      <c r="D690" s="7">
        <v>3830011.47</v>
      </c>
      <c r="E690" s="7">
        <v>519742.12890000001</v>
      </c>
      <c r="F690" s="8">
        <f t="shared" si="10"/>
        <v>4349753.5989000006</v>
      </c>
    </row>
    <row r="691" spans="1:6">
      <c r="A691" s="5">
        <v>686</v>
      </c>
      <c r="B691" s="5" t="s">
        <v>117</v>
      </c>
      <c r="C691" s="5" t="s">
        <v>754</v>
      </c>
      <c r="D691" s="7">
        <v>3411009.33</v>
      </c>
      <c r="E691" s="7">
        <v>462882.4914</v>
      </c>
      <c r="F691" s="8">
        <f t="shared" si="10"/>
        <v>3873891.8214000002</v>
      </c>
    </row>
    <row r="692" spans="1:6">
      <c r="A692" s="5">
        <v>687</v>
      </c>
      <c r="B692" s="5" t="s">
        <v>117</v>
      </c>
      <c r="C692" s="5" t="s">
        <v>756</v>
      </c>
      <c r="D692" s="7">
        <v>3264628.55</v>
      </c>
      <c r="E692" s="7">
        <v>443018.2524</v>
      </c>
      <c r="F692" s="8">
        <f t="shared" si="10"/>
        <v>3707646.8023999999</v>
      </c>
    </row>
    <row r="693" spans="1:6">
      <c r="A693" s="5">
        <v>688</v>
      </c>
      <c r="B693" s="5" t="s">
        <v>117</v>
      </c>
      <c r="C693" s="5" t="s">
        <v>758</v>
      </c>
      <c r="D693" s="7">
        <v>3875681.52</v>
      </c>
      <c r="E693" s="7">
        <v>525939.66810000001</v>
      </c>
      <c r="F693" s="8">
        <f t="shared" si="10"/>
        <v>4401621.1880999999</v>
      </c>
    </row>
    <row r="694" spans="1:6">
      <c r="A694" s="5">
        <v>689</v>
      </c>
      <c r="B694" s="5" t="s">
        <v>117</v>
      </c>
      <c r="C694" s="5" t="s">
        <v>760</v>
      </c>
      <c r="D694" s="7">
        <v>4746192.37</v>
      </c>
      <c r="E694" s="7">
        <v>644070.16590000002</v>
      </c>
      <c r="F694" s="8">
        <f t="shared" si="10"/>
        <v>5390262.5359000005</v>
      </c>
    </row>
    <row r="695" spans="1:6">
      <c r="A695" s="5">
        <v>690</v>
      </c>
      <c r="B695" s="5" t="s">
        <v>117</v>
      </c>
      <c r="C695" s="5" t="s">
        <v>762</v>
      </c>
      <c r="D695" s="7">
        <v>3831806.54</v>
      </c>
      <c r="E695" s="7">
        <v>519985.72320000001</v>
      </c>
      <c r="F695" s="8">
        <f t="shared" si="10"/>
        <v>4351792.2631999999</v>
      </c>
    </row>
    <row r="696" spans="1:6">
      <c r="A696" s="5">
        <v>691</v>
      </c>
      <c r="B696" s="5" t="s">
        <v>117</v>
      </c>
      <c r="C696" s="5" t="s">
        <v>764</v>
      </c>
      <c r="D696" s="7">
        <v>3866628.77</v>
      </c>
      <c r="E696" s="7">
        <v>524711.18729999999</v>
      </c>
      <c r="F696" s="8">
        <f t="shared" si="10"/>
        <v>4391339.9572999999</v>
      </c>
    </row>
    <row r="697" spans="1:6">
      <c r="A697" s="5">
        <v>692</v>
      </c>
      <c r="B697" s="5" t="s">
        <v>117</v>
      </c>
      <c r="C697" s="5" t="s">
        <v>766</v>
      </c>
      <c r="D697" s="7">
        <v>2656546.6800000002</v>
      </c>
      <c r="E697" s="7">
        <v>360500.0232</v>
      </c>
      <c r="F697" s="8">
        <f t="shared" si="10"/>
        <v>3017046.7032000003</v>
      </c>
    </row>
    <row r="698" spans="1:6">
      <c r="A698" s="5">
        <v>693</v>
      </c>
      <c r="B698" s="5" t="s">
        <v>117</v>
      </c>
      <c r="C698" s="5" t="s">
        <v>768</v>
      </c>
      <c r="D698" s="7">
        <v>3268892.03</v>
      </c>
      <c r="E698" s="7">
        <v>443596.8186</v>
      </c>
      <c r="F698" s="8">
        <f t="shared" si="10"/>
        <v>3712488.8485999997</v>
      </c>
    </row>
    <row r="699" spans="1:6">
      <c r="A699" s="5">
        <v>694</v>
      </c>
      <c r="B699" s="5" t="s">
        <v>117</v>
      </c>
      <c r="C699" s="5" t="s">
        <v>770</v>
      </c>
      <c r="D699" s="7">
        <v>2590919.2400000002</v>
      </c>
      <c r="E699" s="7">
        <v>351594.21629999997</v>
      </c>
      <c r="F699" s="8">
        <f t="shared" si="10"/>
        <v>2942513.4563000002</v>
      </c>
    </row>
    <row r="700" spans="1:6">
      <c r="A700" s="5">
        <v>695</v>
      </c>
      <c r="B700" s="5" t="s">
        <v>117</v>
      </c>
      <c r="C700" s="5" t="s">
        <v>772</v>
      </c>
      <c r="D700" s="7">
        <v>2802518.06</v>
      </c>
      <c r="E700" s="7">
        <v>380308.7046</v>
      </c>
      <c r="F700" s="8">
        <f t="shared" si="10"/>
        <v>3182826.7645999999</v>
      </c>
    </row>
    <row r="701" spans="1:6">
      <c r="A701" s="5">
        <v>696</v>
      </c>
      <c r="B701" s="5" t="s">
        <v>117</v>
      </c>
      <c r="C701" s="5" t="s">
        <v>774</v>
      </c>
      <c r="D701" s="7">
        <v>2894491.06</v>
      </c>
      <c r="E701" s="7">
        <v>392789.67119999998</v>
      </c>
      <c r="F701" s="8">
        <f t="shared" si="10"/>
        <v>3287280.7312000003</v>
      </c>
    </row>
    <row r="702" spans="1:6">
      <c r="A702" s="5">
        <v>697</v>
      </c>
      <c r="B702" s="5" t="s">
        <v>117</v>
      </c>
      <c r="C702" s="5" t="s">
        <v>776</v>
      </c>
      <c r="D702" s="7">
        <v>5375445.7300000004</v>
      </c>
      <c r="E702" s="7">
        <v>729461.41949999996</v>
      </c>
      <c r="F702" s="8">
        <f t="shared" si="10"/>
        <v>6104907.1495000003</v>
      </c>
    </row>
    <row r="703" spans="1:6">
      <c r="A703" s="5">
        <v>698</v>
      </c>
      <c r="B703" s="5" t="s">
        <v>117</v>
      </c>
      <c r="C703" s="5" t="s">
        <v>778</v>
      </c>
      <c r="D703" s="7">
        <v>3181652.03</v>
      </c>
      <c r="E703" s="7">
        <v>431758.13250000001</v>
      </c>
      <c r="F703" s="8">
        <f t="shared" si="10"/>
        <v>3613410.1624999996</v>
      </c>
    </row>
    <row r="704" spans="1:6">
      <c r="A704" s="5">
        <v>699</v>
      </c>
      <c r="B704" s="5" t="s">
        <v>118</v>
      </c>
      <c r="C704" s="5" t="s">
        <v>782</v>
      </c>
      <c r="D704" s="7">
        <v>2980931.27</v>
      </c>
      <c r="E704" s="7">
        <v>404519.8224</v>
      </c>
      <c r="F704" s="8">
        <f t="shared" si="10"/>
        <v>3385451.0924</v>
      </c>
    </row>
    <row r="705" spans="1:6">
      <c r="A705" s="5">
        <v>700</v>
      </c>
      <c r="B705" s="5" t="s">
        <v>118</v>
      </c>
      <c r="C705" s="5" t="s">
        <v>784</v>
      </c>
      <c r="D705" s="7">
        <v>3393298.62</v>
      </c>
      <c r="E705" s="7">
        <v>460479.10320000001</v>
      </c>
      <c r="F705" s="8">
        <f t="shared" si="10"/>
        <v>3853777.7231999999</v>
      </c>
    </row>
    <row r="706" spans="1:6">
      <c r="A706" s="5">
        <v>701</v>
      </c>
      <c r="B706" s="5" t="s">
        <v>118</v>
      </c>
      <c r="C706" s="5" t="s">
        <v>786</v>
      </c>
      <c r="D706" s="7">
        <v>3656843.33</v>
      </c>
      <c r="E706" s="7">
        <v>496242.77909999999</v>
      </c>
      <c r="F706" s="8">
        <f t="shared" si="10"/>
        <v>4153086.1091</v>
      </c>
    </row>
    <row r="707" spans="1:6">
      <c r="A707" s="5">
        <v>702</v>
      </c>
      <c r="B707" s="5" t="s">
        <v>118</v>
      </c>
      <c r="C707" s="5" t="s">
        <v>788</v>
      </c>
      <c r="D707" s="7">
        <v>3970462.68</v>
      </c>
      <c r="E707" s="7">
        <v>538801.70849999995</v>
      </c>
      <c r="F707" s="8">
        <f t="shared" si="10"/>
        <v>4509264.3885000004</v>
      </c>
    </row>
    <row r="708" spans="1:6">
      <c r="A708" s="5">
        <v>703</v>
      </c>
      <c r="B708" s="5" t="s">
        <v>118</v>
      </c>
      <c r="C708" s="5" t="s">
        <v>790</v>
      </c>
      <c r="D708" s="7">
        <v>3735033.76</v>
      </c>
      <c r="E708" s="7">
        <v>506853.4155</v>
      </c>
      <c r="F708" s="8">
        <f t="shared" si="10"/>
        <v>4241887.1754999999</v>
      </c>
    </row>
    <row r="709" spans="1:6">
      <c r="A709" s="5">
        <v>704</v>
      </c>
      <c r="B709" s="5" t="s">
        <v>118</v>
      </c>
      <c r="C709" s="5" t="s">
        <v>793</v>
      </c>
      <c r="D709" s="7">
        <v>3384363.36</v>
      </c>
      <c r="E709" s="7">
        <v>459266.56559999997</v>
      </c>
      <c r="F709" s="8">
        <f t="shared" si="10"/>
        <v>3843629.9255999997</v>
      </c>
    </row>
    <row r="710" spans="1:6">
      <c r="A710" s="5">
        <v>705</v>
      </c>
      <c r="B710" s="5" t="s">
        <v>118</v>
      </c>
      <c r="C710" s="5" t="s">
        <v>795</v>
      </c>
      <c r="D710" s="7">
        <v>3865425.88</v>
      </c>
      <c r="E710" s="7">
        <v>524547.95220000006</v>
      </c>
      <c r="F710" s="8">
        <f t="shared" si="10"/>
        <v>4389973.8322000001</v>
      </c>
    </row>
    <row r="711" spans="1:6">
      <c r="A711" s="5">
        <v>706</v>
      </c>
      <c r="B711" s="5" t="s">
        <v>118</v>
      </c>
      <c r="C711" s="5" t="s">
        <v>797</v>
      </c>
      <c r="D711" s="7">
        <v>3298409.35</v>
      </c>
      <c r="E711" s="7">
        <v>447602.39130000002</v>
      </c>
      <c r="F711" s="8">
        <f t="shared" ref="F711:F774" si="11">D711+E711</f>
        <v>3746011.7412999999</v>
      </c>
    </row>
    <row r="712" spans="1:6">
      <c r="A712" s="5">
        <v>707</v>
      </c>
      <c r="B712" s="5" t="s">
        <v>118</v>
      </c>
      <c r="C712" s="5" t="s">
        <v>799</v>
      </c>
      <c r="D712" s="7">
        <v>3733553.7</v>
      </c>
      <c r="E712" s="7">
        <v>506652.5673</v>
      </c>
      <c r="F712" s="8">
        <f t="shared" si="11"/>
        <v>4240206.2673000004</v>
      </c>
    </row>
    <row r="713" spans="1:6">
      <c r="A713" s="5">
        <v>708</v>
      </c>
      <c r="B713" s="5" t="s">
        <v>118</v>
      </c>
      <c r="C713" s="5" t="s">
        <v>801</v>
      </c>
      <c r="D713" s="7">
        <v>3370879.2</v>
      </c>
      <c r="E713" s="7">
        <v>457436.73149999999</v>
      </c>
      <c r="F713" s="8">
        <f t="shared" si="11"/>
        <v>3828315.9314999999</v>
      </c>
    </row>
    <row r="714" spans="1:6">
      <c r="A714" s="5">
        <v>709</v>
      </c>
      <c r="B714" s="5" t="s">
        <v>118</v>
      </c>
      <c r="C714" s="5" t="s">
        <v>803</v>
      </c>
      <c r="D714" s="7">
        <v>3125840.27</v>
      </c>
      <c r="E714" s="7">
        <v>424184.337</v>
      </c>
      <c r="F714" s="8">
        <f t="shared" si="11"/>
        <v>3550024.6069999998</v>
      </c>
    </row>
    <row r="715" spans="1:6">
      <c r="A715" s="5">
        <v>710</v>
      </c>
      <c r="B715" s="5" t="s">
        <v>118</v>
      </c>
      <c r="C715" s="5" t="s">
        <v>805</v>
      </c>
      <c r="D715" s="7">
        <v>3721693.16</v>
      </c>
      <c r="E715" s="7">
        <v>505043.06339999998</v>
      </c>
      <c r="F715" s="8">
        <f t="shared" si="11"/>
        <v>4226736.2234000005</v>
      </c>
    </row>
    <row r="716" spans="1:6">
      <c r="A716" s="5">
        <v>711</v>
      </c>
      <c r="B716" s="5" t="s">
        <v>118</v>
      </c>
      <c r="C716" s="5" t="s">
        <v>807</v>
      </c>
      <c r="D716" s="7">
        <v>3904807.14</v>
      </c>
      <c r="E716" s="7">
        <v>529892.08799999999</v>
      </c>
      <c r="F716" s="8">
        <f t="shared" si="11"/>
        <v>4434699.2280000001</v>
      </c>
    </row>
    <row r="717" spans="1:6">
      <c r="A717" s="5">
        <v>712</v>
      </c>
      <c r="B717" s="5" t="s">
        <v>118</v>
      </c>
      <c r="C717" s="5" t="s">
        <v>809</v>
      </c>
      <c r="D717" s="7">
        <v>3518438.1</v>
      </c>
      <c r="E717" s="7">
        <v>477460.8432</v>
      </c>
      <c r="F717" s="8">
        <f t="shared" si="11"/>
        <v>3995898.9432000001</v>
      </c>
    </row>
    <row r="718" spans="1:6">
      <c r="A718" s="5">
        <v>713</v>
      </c>
      <c r="B718" s="5" t="s">
        <v>118</v>
      </c>
      <c r="C718" s="5" t="s">
        <v>811</v>
      </c>
      <c r="D718" s="7">
        <v>3150545.78</v>
      </c>
      <c r="E718" s="7">
        <v>427536.93599999999</v>
      </c>
      <c r="F718" s="8">
        <f t="shared" si="11"/>
        <v>3578082.716</v>
      </c>
    </row>
    <row r="719" spans="1:6">
      <c r="A719" s="5">
        <v>714</v>
      </c>
      <c r="B719" s="5" t="s">
        <v>118</v>
      </c>
      <c r="C719" s="5" t="s">
        <v>813</v>
      </c>
      <c r="D719" s="7">
        <v>3501005.86</v>
      </c>
      <c r="E719" s="7">
        <v>475095.24420000002</v>
      </c>
      <c r="F719" s="8">
        <f t="shared" si="11"/>
        <v>3976101.1041999999</v>
      </c>
    </row>
    <row r="720" spans="1:6">
      <c r="A720" s="5">
        <v>715</v>
      </c>
      <c r="B720" s="5" t="s">
        <v>118</v>
      </c>
      <c r="C720" s="5" t="s">
        <v>815</v>
      </c>
      <c r="D720" s="7">
        <v>3472722.99</v>
      </c>
      <c r="E720" s="7">
        <v>471257.18790000002</v>
      </c>
      <c r="F720" s="8">
        <f t="shared" si="11"/>
        <v>3943980.1779000005</v>
      </c>
    </row>
    <row r="721" spans="1:6">
      <c r="A721" s="5">
        <v>716</v>
      </c>
      <c r="B721" s="5" t="s">
        <v>118</v>
      </c>
      <c r="C721" s="5" t="s">
        <v>817</v>
      </c>
      <c r="D721" s="7">
        <v>3888465.27</v>
      </c>
      <c r="E721" s="7">
        <v>527674.4547</v>
      </c>
      <c r="F721" s="8">
        <f t="shared" si="11"/>
        <v>4416139.7247000001</v>
      </c>
    </row>
    <row r="722" spans="1:6">
      <c r="A722" s="5">
        <v>717</v>
      </c>
      <c r="B722" s="5" t="s">
        <v>118</v>
      </c>
      <c r="C722" s="5" t="s">
        <v>819</v>
      </c>
      <c r="D722" s="7">
        <v>3585008.27</v>
      </c>
      <c r="E722" s="7">
        <v>486494.58179999999</v>
      </c>
      <c r="F722" s="8">
        <f t="shared" si="11"/>
        <v>4071502.8517999998</v>
      </c>
    </row>
    <row r="723" spans="1:6">
      <c r="A723" s="5">
        <v>718</v>
      </c>
      <c r="B723" s="5" t="s">
        <v>118</v>
      </c>
      <c r="C723" s="5" t="s">
        <v>821</v>
      </c>
      <c r="D723" s="7">
        <v>3262409.84</v>
      </c>
      <c r="E723" s="7">
        <v>442717.1679</v>
      </c>
      <c r="F723" s="8">
        <f t="shared" si="11"/>
        <v>3705127.0078999996</v>
      </c>
    </row>
    <row r="724" spans="1:6">
      <c r="A724" s="5">
        <v>719</v>
      </c>
      <c r="B724" s="5" t="s">
        <v>118</v>
      </c>
      <c r="C724" s="5" t="s">
        <v>823</v>
      </c>
      <c r="D724" s="7">
        <v>3363042.59</v>
      </c>
      <c r="E724" s="7">
        <v>456373.28399999999</v>
      </c>
      <c r="F724" s="8">
        <f t="shared" si="11"/>
        <v>3819415.8739999998</v>
      </c>
    </row>
    <row r="725" spans="1:6">
      <c r="A725" s="5">
        <v>720</v>
      </c>
      <c r="B725" s="5" t="s">
        <v>118</v>
      </c>
      <c r="C725" s="5" t="s">
        <v>825</v>
      </c>
      <c r="D725" s="7">
        <v>3235769.54</v>
      </c>
      <c r="E725" s="7">
        <v>439102.01250000001</v>
      </c>
      <c r="F725" s="8">
        <f t="shared" si="11"/>
        <v>3674871.5525000002</v>
      </c>
    </row>
    <row r="726" spans="1:6">
      <c r="A726" s="5">
        <v>721</v>
      </c>
      <c r="B726" s="5" t="s">
        <v>118</v>
      </c>
      <c r="C726" s="5" t="s">
        <v>827</v>
      </c>
      <c r="D726" s="7">
        <v>3033533.23</v>
      </c>
      <c r="E726" s="7">
        <v>411658.04009999998</v>
      </c>
      <c r="F726" s="8">
        <f t="shared" si="11"/>
        <v>3445191.2700999998</v>
      </c>
    </row>
    <row r="727" spans="1:6">
      <c r="A727" s="5">
        <v>722</v>
      </c>
      <c r="B727" s="5" t="s">
        <v>119</v>
      </c>
      <c r="C727" s="5" t="s">
        <v>831</v>
      </c>
      <c r="D727" s="7">
        <v>3011001.61</v>
      </c>
      <c r="E727" s="7">
        <v>408600.44309999997</v>
      </c>
      <c r="F727" s="8">
        <f t="shared" si="11"/>
        <v>3419602.0530999997</v>
      </c>
    </row>
    <row r="728" spans="1:6">
      <c r="A728" s="5">
        <v>723</v>
      </c>
      <c r="B728" s="5" t="s">
        <v>119</v>
      </c>
      <c r="C728" s="5" t="s">
        <v>833</v>
      </c>
      <c r="D728" s="7">
        <v>5152517.1500000004</v>
      </c>
      <c r="E728" s="7">
        <v>699209.45429999998</v>
      </c>
      <c r="F728" s="8">
        <f t="shared" si="11"/>
        <v>5851726.6043000007</v>
      </c>
    </row>
    <row r="729" spans="1:6">
      <c r="A729" s="5">
        <v>724</v>
      </c>
      <c r="B729" s="5" t="s">
        <v>119</v>
      </c>
      <c r="C729" s="5" t="s">
        <v>835</v>
      </c>
      <c r="D729" s="7">
        <v>3538831.5</v>
      </c>
      <c r="E729" s="7">
        <v>480228.2781</v>
      </c>
      <c r="F729" s="8">
        <f t="shared" si="11"/>
        <v>4019059.7780999998</v>
      </c>
    </row>
    <row r="730" spans="1:6">
      <c r="A730" s="5">
        <v>725</v>
      </c>
      <c r="B730" s="5" t="s">
        <v>119</v>
      </c>
      <c r="C730" s="5" t="s">
        <v>837</v>
      </c>
      <c r="D730" s="7">
        <v>4225385.97</v>
      </c>
      <c r="E730" s="7">
        <v>573395.43599999999</v>
      </c>
      <c r="F730" s="8">
        <f t="shared" si="11"/>
        <v>4798781.4059999995</v>
      </c>
    </row>
    <row r="731" spans="1:6">
      <c r="A731" s="5">
        <v>726</v>
      </c>
      <c r="B731" s="5" t="s">
        <v>119</v>
      </c>
      <c r="C731" s="5" t="s">
        <v>839</v>
      </c>
      <c r="D731" s="7">
        <v>4564876.58</v>
      </c>
      <c r="E731" s="7">
        <v>619465.15980000002</v>
      </c>
      <c r="F731" s="8">
        <f t="shared" si="11"/>
        <v>5184341.7398000006</v>
      </c>
    </row>
    <row r="732" spans="1:6">
      <c r="A732" s="5">
        <v>727</v>
      </c>
      <c r="B732" s="5" t="s">
        <v>119</v>
      </c>
      <c r="C732" s="5" t="s">
        <v>841</v>
      </c>
      <c r="D732" s="7">
        <v>3162320.4</v>
      </c>
      <c r="E732" s="7">
        <v>429134.78129999997</v>
      </c>
      <c r="F732" s="8">
        <f t="shared" si="11"/>
        <v>3591455.1812999998</v>
      </c>
    </row>
    <row r="733" spans="1:6">
      <c r="A733" s="5">
        <v>728</v>
      </c>
      <c r="B733" s="5" t="s">
        <v>119</v>
      </c>
      <c r="C733" s="5" t="s">
        <v>843</v>
      </c>
      <c r="D733" s="7">
        <v>3041608.64</v>
      </c>
      <c r="E733" s="7">
        <v>412753.89360000001</v>
      </c>
      <c r="F733" s="8">
        <f t="shared" si="11"/>
        <v>3454362.5336000002</v>
      </c>
    </row>
    <row r="734" spans="1:6">
      <c r="A734" s="5">
        <v>729</v>
      </c>
      <c r="B734" s="5" t="s">
        <v>119</v>
      </c>
      <c r="C734" s="5" t="s">
        <v>845</v>
      </c>
      <c r="D734" s="7">
        <v>4720992.57</v>
      </c>
      <c r="E734" s="7">
        <v>640650.49049999996</v>
      </c>
      <c r="F734" s="8">
        <f t="shared" si="11"/>
        <v>5361643.0605000006</v>
      </c>
    </row>
    <row r="735" spans="1:6">
      <c r="A735" s="5">
        <v>730</v>
      </c>
      <c r="B735" s="5" t="s">
        <v>119</v>
      </c>
      <c r="C735" s="5" t="s">
        <v>847</v>
      </c>
      <c r="D735" s="7">
        <v>3360587.93</v>
      </c>
      <c r="E735" s="7">
        <v>456040.18079999997</v>
      </c>
      <c r="F735" s="8">
        <f t="shared" si="11"/>
        <v>3816628.1107999999</v>
      </c>
    </row>
    <row r="736" spans="1:6">
      <c r="A736" s="5">
        <v>731</v>
      </c>
      <c r="B736" s="5" t="s">
        <v>119</v>
      </c>
      <c r="C736" s="5" t="s">
        <v>850</v>
      </c>
      <c r="D736" s="7">
        <v>3102823.16</v>
      </c>
      <c r="E736" s="7">
        <v>421060.85700000002</v>
      </c>
      <c r="F736" s="8">
        <f t="shared" si="11"/>
        <v>3523884.017</v>
      </c>
    </row>
    <row r="737" spans="1:6">
      <c r="A737" s="5">
        <v>732</v>
      </c>
      <c r="B737" s="5" t="s">
        <v>119</v>
      </c>
      <c r="C737" s="5" t="s">
        <v>852</v>
      </c>
      <c r="D737" s="7">
        <v>4630398.93</v>
      </c>
      <c r="E737" s="7">
        <v>628356.70620000002</v>
      </c>
      <c r="F737" s="8">
        <f t="shared" si="11"/>
        <v>5258755.6361999996</v>
      </c>
    </row>
    <row r="738" spans="1:6">
      <c r="A738" s="5">
        <v>733</v>
      </c>
      <c r="B738" s="5" t="s">
        <v>119</v>
      </c>
      <c r="C738" s="5" t="s">
        <v>854</v>
      </c>
      <c r="D738" s="7">
        <v>3665110.45</v>
      </c>
      <c r="E738" s="7">
        <v>497364.64740000002</v>
      </c>
      <c r="F738" s="8">
        <f t="shared" si="11"/>
        <v>4162475.0974000003</v>
      </c>
    </row>
    <row r="739" spans="1:6">
      <c r="A739" s="5">
        <v>734</v>
      </c>
      <c r="B739" s="5" t="s">
        <v>119</v>
      </c>
      <c r="C739" s="5" t="s">
        <v>856</v>
      </c>
      <c r="D739" s="7">
        <v>3150113.53</v>
      </c>
      <c r="E739" s="7">
        <v>427478.27879999997</v>
      </c>
      <c r="F739" s="8">
        <f t="shared" si="11"/>
        <v>3577591.8087999998</v>
      </c>
    </row>
    <row r="740" spans="1:6">
      <c r="A740" s="5">
        <v>735</v>
      </c>
      <c r="B740" s="5" t="s">
        <v>119</v>
      </c>
      <c r="C740" s="5" t="s">
        <v>858</v>
      </c>
      <c r="D740" s="7">
        <v>4512090.25</v>
      </c>
      <c r="E740" s="7">
        <v>612301.92299999995</v>
      </c>
      <c r="F740" s="8">
        <f t="shared" si="11"/>
        <v>5124392.1730000004</v>
      </c>
    </row>
    <row r="741" spans="1:6">
      <c r="A741" s="5">
        <v>736</v>
      </c>
      <c r="B741" s="5" t="s">
        <v>119</v>
      </c>
      <c r="C741" s="5" t="s">
        <v>860</v>
      </c>
      <c r="D741" s="7">
        <v>2991124.61</v>
      </c>
      <c r="E741" s="7">
        <v>405903.08519999997</v>
      </c>
      <c r="F741" s="8">
        <f t="shared" si="11"/>
        <v>3397027.6952</v>
      </c>
    </row>
    <row r="742" spans="1:6">
      <c r="A742" s="5">
        <v>737</v>
      </c>
      <c r="B742" s="5" t="s">
        <v>119</v>
      </c>
      <c r="C742" s="5" t="s">
        <v>862</v>
      </c>
      <c r="D742" s="7">
        <v>3244771.02</v>
      </c>
      <c r="E742" s="7">
        <v>440323.53629999998</v>
      </c>
      <c r="F742" s="8">
        <f t="shared" si="11"/>
        <v>3685094.5562999998</v>
      </c>
    </row>
    <row r="743" spans="1:6">
      <c r="A743" s="5">
        <v>738</v>
      </c>
      <c r="B743" s="5" t="s">
        <v>120</v>
      </c>
      <c r="C743" s="5" t="s">
        <v>866</v>
      </c>
      <c r="D743" s="7">
        <v>3353277.89</v>
      </c>
      <c r="E743" s="7">
        <v>455048.19030000002</v>
      </c>
      <c r="F743" s="8">
        <f t="shared" si="11"/>
        <v>3808326.0803</v>
      </c>
    </row>
    <row r="744" spans="1:6">
      <c r="A744" s="5">
        <v>739</v>
      </c>
      <c r="B744" s="5" t="s">
        <v>120</v>
      </c>
      <c r="C744" s="5" t="s">
        <v>869</v>
      </c>
      <c r="D744" s="7">
        <v>3710733.97</v>
      </c>
      <c r="E744" s="7">
        <v>503555.87400000001</v>
      </c>
      <c r="F744" s="8">
        <f t="shared" si="11"/>
        <v>4214289.8440000005</v>
      </c>
    </row>
    <row r="745" spans="1:6">
      <c r="A745" s="5">
        <v>740</v>
      </c>
      <c r="B745" s="5" t="s">
        <v>120</v>
      </c>
      <c r="C745" s="5" t="s">
        <v>871</v>
      </c>
      <c r="D745" s="7">
        <v>3106960.09</v>
      </c>
      <c r="E745" s="7">
        <v>421622.2488</v>
      </c>
      <c r="F745" s="8">
        <f t="shared" si="11"/>
        <v>3528582.3388</v>
      </c>
    </row>
    <row r="746" spans="1:6">
      <c r="A746" s="5">
        <v>741</v>
      </c>
      <c r="B746" s="5" t="s">
        <v>120</v>
      </c>
      <c r="C746" s="5" t="s">
        <v>873</v>
      </c>
      <c r="D746" s="7">
        <v>3478662.56</v>
      </c>
      <c r="E746" s="7">
        <v>472063.20299999998</v>
      </c>
      <c r="F746" s="8">
        <f t="shared" si="11"/>
        <v>3950725.7630000003</v>
      </c>
    </row>
    <row r="747" spans="1:6">
      <c r="A747" s="5">
        <v>742</v>
      </c>
      <c r="B747" s="5" t="s">
        <v>120</v>
      </c>
      <c r="C747" s="5" t="s">
        <v>875</v>
      </c>
      <c r="D747" s="7">
        <v>4879090.3600000003</v>
      </c>
      <c r="E747" s="7">
        <v>662104.75529999996</v>
      </c>
      <c r="F747" s="8">
        <f t="shared" si="11"/>
        <v>5541195.1153000006</v>
      </c>
    </row>
    <row r="748" spans="1:6">
      <c r="A748" s="5">
        <v>743</v>
      </c>
      <c r="B748" s="5" t="s">
        <v>120</v>
      </c>
      <c r="C748" s="5" t="s">
        <v>877</v>
      </c>
      <c r="D748" s="7">
        <v>4043505.75</v>
      </c>
      <c r="E748" s="7">
        <v>548713.83539999998</v>
      </c>
      <c r="F748" s="8">
        <f t="shared" si="11"/>
        <v>4592219.5854000002</v>
      </c>
    </row>
    <row r="749" spans="1:6">
      <c r="A749" s="5">
        <v>744</v>
      </c>
      <c r="B749" s="5" t="s">
        <v>120</v>
      </c>
      <c r="C749" s="5" t="s">
        <v>879</v>
      </c>
      <c r="D749" s="7">
        <v>3722735.15</v>
      </c>
      <c r="E749" s="7">
        <v>505184.46419999999</v>
      </c>
      <c r="F749" s="8">
        <f t="shared" si="11"/>
        <v>4227919.6141999997</v>
      </c>
    </row>
    <row r="750" spans="1:6">
      <c r="A750" s="5">
        <v>745</v>
      </c>
      <c r="B750" s="5" t="s">
        <v>120</v>
      </c>
      <c r="C750" s="5" t="s">
        <v>881</v>
      </c>
      <c r="D750" s="7">
        <v>3234293.27</v>
      </c>
      <c r="E750" s="7">
        <v>438901.67910000001</v>
      </c>
      <c r="F750" s="8">
        <f t="shared" si="11"/>
        <v>3673194.9490999999</v>
      </c>
    </row>
    <row r="751" spans="1:6">
      <c r="A751" s="5">
        <v>746</v>
      </c>
      <c r="B751" s="5" t="s">
        <v>120</v>
      </c>
      <c r="C751" s="5" t="s">
        <v>883</v>
      </c>
      <c r="D751" s="7">
        <v>4265515.3</v>
      </c>
      <c r="E751" s="7">
        <v>578841.08669999999</v>
      </c>
      <c r="F751" s="8">
        <f t="shared" si="11"/>
        <v>4844356.3866999997</v>
      </c>
    </row>
    <row r="752" spans="1:6">
      <c r="A752" s="5">
        <v>747</v>
      </c>
      <c r="B752" s="5" t="s">
        <v>120</v>
      </c>
      <c r="C752" s="5" t="s">
        <v>885</v>
      </c>
      <c r="D752" s="7">
        <v>3008274.25</v>
      </c>
      <c r="E752" s="7">
        <v>408230.33399999997</v>
      </c>
      <c r="F752" s="8">
        <f t="shared" si="11"/>
        <v>3416504.5839999998</v>
      </c>
    </row>
    <row r="753" spans="1:6">
      <c r="A753" s="5">
        <v>748</v>
      </c>
      <c r="B753" s="5" t="s">
        <v>120</v>
      </c>
      <c r="C753" s="5" t="s">
        <v>887</v>
      </c>
      <c r="D753" s="7">
        <v>2881448.44</v>
      </c>
      <c r="E753" s="7">
        <v>391019.75429999997</v>
      </c>
      <c r="F753" s="8">
        <f t="shared" si="11"/>
        <v>3272468.1943000001</v>
      </c>
    </row>
    <row r="754" spans="1:6">
      <c r="A754" s="5">
        <v>749</v>
      </c>
      <c r="B754" s="5" t="s">
        <v>120</v>
      </c>
      <c r="C754" s="5" t="s">
        <v>889</v>
      </c>
      <c r="D754" s="7">
        <v>3089353.38</v>
      </c>
      <c r="E754" s="7">
        <v>419232.97379999998</v>
      </c>
      <c r="F754" s="8">
        <f t="shared" si="11"/>
        <v>3508586.3537999997</v>
      </c>
    </row>
    <row r="755" spans="1:6">
      <c r="A755" s="5">
        <v>750</v>
      </c>
      <c r="B755" s="5" t="s">
        <v>120</v>
      </c>
      <c r="C755" s="5" t="s">
        <v>891</v>
      </c>
      <c r="D755" s="7">
        <v>3360037.18</v>
      </c>
      <c r="E755" s="7">
        <v>455965.44300000003</v>
      </c>
      <c r="F755" s="8">
        <f t="shared" si="11"/>
        <v>3816002.6230000001</v>
      </c>
    </row>
    <row r="756" spans="1:6">
      <c r="A756" s="5">
        <v>751</v>
      </c>
      <c r="B756" s="5" t="s">
        <v>120</v>
      </c>
      <c r="C756" s="5" t="s">
        <v>893</v>
      </c>
      <c r="D756" s="7">
        <v>3697338.69</v>
      </c>
      <c r="E756" s="7">
        <v>501738.10019999999</v>
      </c>
      <c r="F756" s="8">
        <f t="shared" si="11"/>
        <v>4199076.7901999997</v>
      </c>
    </row>
    <row r="757" spans="1:6">
      <c r="A757" s="5">
        <v>752</v>
      </c>
      <c r="B757" s="5" t="s">
        <v>120</v>
      </c>
      <c r="C757" s="5" t="s">
        <v>895</v>
      </c>
      <c r="D757" s="7">
        <v>3429244.65</v>
      </c>
      <c r="E757" s="7">
        <v>465357.06959999999</v>
      </c>
      <c r="F757" s="8">
        <f t="shared" si="11"/>
        <v>3894601.7196</v>
      </c>
    </row>
    <row r="758" spans="1:6">
      <c r="A758" s="5">
        <v>753</v>
      </c>
      <c r="B758" s="5" t="s">
        <v>120</v>
      </c>
      <c r="C758" s="5" t="s">
        <v>897</v>
      </c>
      <c r="D758" s="7">
        <v>3573860.68</v>
      </c>
      <c r="E758" s="7">
        <v>484981.82579999999</v>
      </c>
      <c r="F758" s="8">
        <f t="shared" si="11"/>
        <v>4058842.5058000004</v>
      </c>
    </row>
    <row r="759" spans="1:6">
      <c r="A759" s="5">
        <v>754</v>
      </c>
      <c r="B759" s="5" t="s">
        <v>120</v>
      </c>
      <c r="C759" s="5" t="s">
        <v>899</v>
      </c>
      <c r="D759" s="7">
        <v>3565367.94</v>
      </c>
      <c r="E759" s="7">
        <v>483829.33919999999</v>
      </c>
      <c r="F759" s="8">
        <f t="shared" si="11"/>
        <v>4049197.2791999998</v>
      </c>
    </row>
    <row r="760" spans="1:6">
      <c r="A760" s="5">
        <v>755</v>
      </c>
      <c r="B760" s="5" t="s">
        <v>121</v>
      </c>
      <c r="C760" s="5" t="s">
        <v>902</v>
      </c>
      <c r="D760" s="7">
        <v>3355975.38</v>
      </c>
      <c r="E760" s="7">
        <v>455414.2464</v>
      </c>
      <c r="F760" s="8">
        <f t="shared" si="11"/>
        <v>3811389.6264</v>
      </c>
    </row>
    <row r="761" spans="1:6">
      <c r="A761" s="5">
        <v>756</v>
      </c>
      <c r="B761" s="5" t="s">
        <v>121</v>
      </c>
      <c r="C761" s="5" t="s">
        <v>904</v>
      </c>
      <c r="D761" s="7">
        <v>3249422.94</v>
      </c>
      <c r="E761" s="7">
        <v>440954.8137</v>
      </c>
      <c r="F761" s="8">
        <f t="shared" si="11"/>
        <v>3690377.7536999998</v>
      </c>
    </row>
    <row r="762" spans="1:6">
      <c r="A762" s="5">
        <v>757</v>
      </c>
      <c r="B762" s="5" t="s">
        <v>121</v>
      </c>
      <c r="C762" s="5" t="s">
        <v>906</v>
      </c>
      <c r="D762" s="7">
        <v>3834851.32</v>
      </c>
      <c r="E762" s="7">
        <v>520398.90749999997</v>
      </c>
      <c r="F762" s="8">
        <f t="shared" si="11"/>
        <v>4355250.2275</v>
      </c>
    </row>
    <row r="763" spans="1:6">
      <c r="A763" s="5">
        <v>758</v>
      </c>
      <c r="B763" s="5" t="s">
        <v>121</v>
      </c>
      <c r="C763" s="5" t="s">
        <v>908</v>
      </c>
      <c r="D763" s="7">
        <v>4232557.09</v>
      </c>
      <c r="E763" s="7">
        <v>574368.57539999997</v>
      </c>
      <c r="F763" s="8">
        <f t="shared" si="11"/>
        <v>4806925.6654000003</v>
      </c>
    </row>
    <row r="764" spans="1:6">
      <c r="A764" s="5">
        <v>759</v>
      </c>
      <c r="B764" s="5" t="s">
        <v>121</v>
      </c>
      <c r="C764" s="5" t="s">
        <v>910</v>
      </c>
      <c r="D764" s="7">
        <v>3683989.88</v>
      </c>
      <c r="E764" s="7">
        <v>499926.63329999999</v>
      </c>
      <c r="F764" s="8">
        <f t="shared" si="11"/>
        <v>4183916.5132999998</v>
      </c>
    </row>
    <row r="765" spans="1:6">
      <c r="A765" s="5">
        <v>760</v>
      </c>
      <c r="B765" s="5" t="s">
        <v>121</v>
      </c>
      <c r="C765" s="5" t="s">
        <v>912</v>
      </c>
      <c r="D765" s="7">
        <v>5115432.21</v>
      </c>
      <c r="E765" s="7">
        <v>694176.93480000005</v>
      </c>
      <c r="F765" s="8">
        <f t="shared" si="11"/>
        <v>5809609.1447999999</v>
      </c>
    </row>
    <row r="766" spans="1:6">
      <c r="A766" s="5">
        <v>761</v>
      </c>
      <c r="B766" s="5" t="s">
        <v>121</v>
      </c>
      <c r="C766" s="5" t="s">
        <v>914</v>
      </c>
      <c r="D766" s="7">
        <v>3884948.83</v>
      </c>
      <c r="E766" s="7">
        <v>527197.26569999999</v>
      </c>
      <c r="F766" s="8">
        <f t="shared" si="11"/>
        <v>4412146.0957000004</v>
      </c>
    </row>
    <row r="767" spans="1:6">
      <c r="A767" s="5">
        <v>762</v>
      </c>
      <c r="B767" s="5" t="s">
        <v>121</v>
      </c>
      <c r="C767" s="5" t="s">
        <v>828</v>
      </c>
      <c r="D767" s="7">
        <v>3524706.39</v>
      </c>
      <c r="E767" s="7">
        <v>478311.46529999998</v>
      </c>
      <c r="F767" s="8">
        <f t="shared" si="11"/>
        <v>4003017.8552999999</v>
      </c>
    </row>
    <row r="768" spans="1:6">
      <c r="A768" s="5">
        <v>763</v>
      </c>
      <c r="B768" s="5" t="s">
        <v>121</v>
      </c>
      <c r="C768" s="5" t="s">
        <v>917</v>
      </c>
      <c r="D768" s="7">
        <v>3810307.28</v>
      </c>
      <c r="E768" s="7">
        <v>517068.22019999998</v>
      </c>
      <c r="F768" s="8">
        <f t="shared" si="11"/>
        <v>4327375.5001999997</v>
      </c>
    </row>
    <row r="769" spans="1:6">
      <c r="A769" s="5">
        <v>764</v>
      </c>
      <c r="B769" s="5" t="s">
        <v>121</v>
      </c>
      <c r="C769" s="5" t="s">
        <v>919</v>
      </c>
      <c r="D769" s="7">
        <v>5029294.8600000003</v>
      </c>
      <c r="E769" s="7">
        <v>682487.88210000005</v>
      </c>
      <c r="F769" s="8">
        <f t="shared" si="11"/>
        <v>5711782.7421000004</v>
      </c>
    </row>
    <row r="770" spans="1:6">
      <c r="A770" s="5">
        <v>765</v>
      </c>
      <c r="B770" s="5" t="s">
        <v>121</v>
      </c>
      <c r="C770" s="5" t="s">
        <v>921</v>
      </c>
      <c r="D770" s="7">
        <v>3140190.96</v>
      </c>
      <c r="E770" s="7">
        <v>426131.76150000002</v>
      </c>
      <c r="F770" s="8">
        <f t="shared" si="11"/>
        <v>3566322.7215</v>
      </c>
    </row>
    <row r="771" spans="1:6">
      <c r="A771" s="5">
        <v>766</v>
      </c>
      <c r="B771" s="5" t="s">
        <v>121</v>
      </c>
      <c r="C771" s="5" t="s">
        <v>923</v>
      </c>
      <c r="D771" s="7">
        <v>3626972.46</v>
      </c>
      <c r="E771" s="7">
        <v>492189.22769999999</v>
      </c>
      <c r="F771" s="8">
        <f t="shared" si="11"/>
        <v>4119161.6877000001</v>
      </c>
    </row>
    <row r="772" spans="1:6">
      <c r="A772" s="5">
        <v>767</v>
      </c>
      <c r="B772" s="5" t="s">
        <v>121</v>
      </c>
      <c r="C772" s="5" t="s">
        <v>925</v>
      </c>
      <c r="D772" s="7">
        <v>3842658.09</v>
      </c>
      <c r="E772" s="7">
        <v>521458.30650000001</v>
      </c>
      <c r="F772" s="8">
        <f t="shared" si="11"/>
        <v>4364116.3964999998</v>
      </c>
    </row>
    <row r="773" spans="1:6">
      <c r="A773" s="5">
        <v>768</v>
      </c>
      <c r="B773" s="5" t="s">
        <v>121</v>
      </c>
      <c r="C773" s="5" t="s">
        <v>927</v>
      </c>
      <c r="D773" s="7">
        <v>4243858.46</v>
      </c>
      <c r="E773" s="7">
        <v>575902.19850000006</v>
      </c>
      <c r="F773" s="8">
        <f t="shared" si="11"/>
        <v>4819760.6584999999</v>
      </c>
    </row>
    <row r="774" spans="1:6">
      <c r="A774" s="5">
        <v>769</v>
      </c>
      <c r="B774" s="5" t="s">
        <v>931</v>
      </c>
      <c r="C774" s="5" t="s">
        <v>932</v>
      </c>
      <c r="D774" s="7">
        <v>2803368.81</v>
      </c>
      <c r="E774" s="7">
        <v>380424.15389999998</v>
      </c>
      <c r="F774" s="8">
        <f t="shared" si="11"/>
        <v>3183792.9638999999</v>
      </c>
    </row>
    <row r="775" spans="1:6">
      <c r="A775" s="5">
        <v>770</v>
      </c>
      <c r="B775" s="5" t="s">
        <v>931</v>
      </c>
      <c r="C775" s="5" t="s">
        <v>934</v>
      </c>
      <c r="D775" s="7">
        <v>7156337.0499999998</v>
      </c>
      <c r="E775" s="7">
        <v>971132.82180000003</v>
      </c>
      <c r="F775" s="8">
        <f t="shared" ref="F775:F779" si="12">D775+E775</f>
        <v>8127469.8717999998</v>
      </c>
    </row>
    <row r="776" spans="1:6">
      <c r="A776" s="5">
        <v>771</v>
      </c>
      <c r="B776" s="5" t="s">
        <v>931</v>
      </c>
      <c r="C776" s="5" t="s">
        <v>936</v>
      </c>
      <c r="D776" s="7">
        <v>4030968.96</v>
      </c>
      <c r="E776" s="7">
        <v>547012.56149999995</v>
      </c>
      <c r="F776" s="8">
        <f t="shared" si="12"/>
        <v>4577981.5214999998</v>
      </c>
    </row>
    <row r="777" spans="1:6">
      <c r="A777" s="5">
        <v>772</v>
      </c>
      <c r="B777" s="5" t="s">
        <v>931</v>
      </c>
      <c r="C777" s="5" t="s">
        <v>938</v>
      </c>
      <c r="D777" s="7">
        <v>3454593.84</v>
      </c>
      <c r="E777" s="7">
        <v>468797.0172</v>
      </c>
      <c r="F777" s="8">
        <f t="shared" si="12"/>
        <v>3923390.8572</v>
      </c>
    </row>
    <row r="778" spans="1:6">
      <c r="A778" s="5">
        <v>773</v>
      </c>
      <c r="B778" s="5" t="s">
        <v>931</v>
      </c>
      <c r="C778" s="5" t="s">
        <v>940</v>
      </c>
      <c r="D778" s="7">
        <v>3282451.56</v>
      </c>
      <c r="E778" s="7">
        <v>445436.87939999998</v>
      </c>
      <c r="F778" s="8">
        <f t="shared" si="12"/>
        <v>3727888.4394</v>
      </c>
    </row>
    <row r="779" spans="1:6">
      <c r="A779" s="5">
        <v>774</v>
      </c>
      <c r="B779" s="5" t="s">
        <v>931</v>
      </c>
      <c r="C779" s="5" t="s">
        <v>942</v>
      </c>
      <c r="D779" s="7">
        <v>3376454.24</v>
      </c>
      <c r="E779" s="7">
        <v>458193.27929999999</v>
      </c>
      <c r="F779" s="8">
        <f t="shared" si="12"/>
        <v>3834647.5193000003</v>
      </c>
    </row>
    <row r="780" spans="1:6">
      <c r="A780" s="5"/>
      <c r="B780" s="5"/>
      <c r="C780" s="5"/>
      <c r="D780" s="11">
        <f>SUM(D6:D779)</f>
        <v>2652861975.9099989</v>
      </c>
      <c r="E780" s="5"/>
      <c r="F780" s="5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MONTHENTRY</vt:lpstr>
      <vt:lpstr>Sum &amp; FG</vt:lpstr>
      <vt:lpstr>State Details</vt:lpstr>
      <vt:lpstr>LG Details</vt:lpstr>
      <vt:lpstr>Ecology to States</vt:lpstr>
      <vt:lpstr>SumSum</vt:lpstr>
      <vt:lpstr>Ecology to Individual LGCs</vt:lpstr>
      <vt:lpstr>acctmonth</vt:lpstr>
      <vt:lpstr>previuosmonth</vt:lpstr>
      <vt:lpstr>SumSum!Print_Area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Mikael Chenko</cp:lastModifiedBy>
  <cp:lastPrinted>2022-12-21T07:52:00Z</cp:lastPrinted>
  <dcterms:created xsi:type="dcterms:W3CDTF">2003-11-12T08:54:00Z</dcterms:created>
  <dcterms:modified xsi:type="dcterms:W3CDTF">2023-02-07T10:57:49Z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6C94F07B0965406E8353264356E90559</vt:lpwstr>
  </property>
  <property fmtid="{D5CDD505-2E9C-101B-9397-08002B2CF9AE}" pid="3" name="KSOProductBuildVer">
    <vt:lpwstr>1033-11.2.0.11440</vt:lpwstr>
  </property>
</Properties>
</file>